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isa.silva\Documents\"/>
    </mc:Choice>
  </mc:AlternateContent>
  <xr:revisionPtr revIDLastSave="0" documentId="13_ncr:1_{A2EF4EAC-184C-4E34-8AE3-151B803E3402}" xr6:coauthVersionLast="47" xr6:coauthVersionMax="47" xr10:uidLastSave="{00000000-0000-0000-0000-000000000000}"/>
  <bookViews>
    <workbookView xWindow="-28920" yWindow="-2595" windowWidth="29040" windowHeight="15840" xr2:uid="{989660AE-656D-4A2A-AC28-F44C456D8711}"/>
  </bookViews>
  <sheets>
    <sheet name="SIMULADOR" sheetId="9" r:id="rId1"/>
    <sheet name="Pessoa Física" sheetId="1" r:id="rId2"/>
    <sheet name="Pessoa Jurídica" sheetId="8" r:id="rId3"/>
    <sheet name="Aba de Apoio" sheetId="3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38" i="1"/>
  <c r="D12" i="8"/>
  <c r="D19" i="1"/>
  <c r="D16" i="8"/>
  <c r="D7" i="1"/>
  <c r="D10" i="8"/>
  <c r="D14" i="8" s="1"/>
  <c r="B27" i="8" s="1"/>
  <c r="C27" i="8" s="1"/>
  <c r="J32" i="8"/>
  <c r="K32" i="8" s="1"/>
  <c r="J31" i="8"/>
  <c r="K31" i="8" s="1"/>
  <c r="J30" i="8"/>
  <c r="K30" i="8" s="1"/>
  <c r="J29" i="8"/>
  <c r="K29" i="8" s="1"/>
  <c r="J28" i="8"/>
  <c r="K28" i="8" s="1"/>
  <c r="K27" i="8"/>
  <c r="J27" i="8"/>
  <c r="K26" i="8"/>
  <c r="J26" i="8"/>
  <c r="J25" i="8"/>
  <c r="K25" i="8" s="1"/>
  <c r="D21" i="8"/>
  <c r="L37" i="1"/>
  <c r="L36" i="1"/>
  <c r="K42" i="1"/>
  <c r="L42" i="1" s="1"/>
  <c r="K41" i="1"/>
  <c r="L41" i="1" s="1"/>
  <c r="K40" i="1"/>
  <c r="L40" i="1" s="1"/>
  <c r="K39" i="1"/>
  <c r="L39" i="1" s="1"/>
  <c r="K38" i="1"/>
  <c r="L38" i="1" s="1"/>
  <c r="K37" i="1"/>
  <c r="K36" i="1"/>
  <c r="K35" i="1"/>
  <c r="L35" i="1" s="1"/>
  <c r="K30" i="1"/>
  <c r="K29" i="1"/>
  <c r="L29" i="1" s="1"/>
  <c r="K28" i="1"/>
  <c r="L28" i="1" s="1"/>
  <c r="K27" i="1"/>
  <c r="L27" i="1" s="1"/>
  <c r="L30" i="1"/>
  <c r="E47" i="1"/>
  <c r="B51" i="3"/>
  <c r="B52" i="3" s="1"/>
  <c r="B53" i="3" s="1"/>
  <c r="B54" i="3" s="1"/>
  <c r="B55" i="3" s="1"/>
  <c r="B19" i="3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18" i="3"/>
  <c r="D29" i="1"/>
  <c r="D24" i="1"/>
  <c r="D34" i="1" l="1"/>
  <c r="H10" i="8"/>
  <c r="H12" i="8"/>
  <c r="I10" i="8"/>
  <c r="L10" i="8"/>
  <c r="D11" i="1"/>
  <c r="D17" i="1" s="1"/>
  <c r="D23" i="1" s="1"/>
  <c r="J12" i="8"/>
  <c r="N12" i="8"/>
  <c r="K12" i="8"/>
  <c r="L12" i="8"/>
  <c r="O12" i="8"/>
  <c r="I12" i="8"/>
  <c r="M12" i="8"/>
  <c r="M10" i="8"/>
  <c r="N10" i="8"/>
  <c r="J10" i="8"/>
  <c r="O10" i="8"/>
  <c r="K10" i="8"/>
  <c r="H14" i="8" l="1"/>
  <c r="P31" i="1"/>
  <c r="I17" i="1" s="1"/>
  <c r="D25" i="1"/>
  <c r="D27" i="8"/>
  <c r="H16" i="8"/>
  <c r="D32" i="1" l="1"/>
  <c r="P28" i="1" s="1"/>
  <c r="P27" i="1"/>
  <c r="H18" i="8"/>
  <c r="I28" i="9" s="1"/>
  <c r="J17" i="1"/>
  <c r="L17" i="1"/>
  <c r="N17" i="1"/>
  <c r="P17" i="1"/>
  <c r="O17" i="1"/>
  <c r="M17" i="1"/>
  <c r="K17" i="1"/>
  <c r="L14" i="8"/>
  <c r="L18" i="8" s="1"/>
  <c r="M28" i="9" s="1"/>
  <c r="M14" i="8"/>
  <c r="M18" i="8" s="1"/>
  <c r="N28" i="9" s="1"/>
  <c r="O14" i="8"/>
  <c r="O18" i="8" s="1"/>
  <c r="P28" i="9" s="1"/>
  <c r="K14" i="8"/>
  <c r="K18" i="8" s="1"/>
  <c r="L28" i="9" s="1"/>
  <c r="N14" i="8"/>
  <c r="N18" i="8" s="1"/>
  <c r="O28" i="9" s="1"/>
  <c r="J14" i="8"/>
  <c r="J18" i="8" s="1"/>
  <c r="K28" i="9" s="1"/>
  <c r="I14" i="8"/>
  <c r="I18" i="8" s="1"/>
  <c r="J28" i="9" s="1"/>
  <c r="N30" i="9" l="1"/>
  <c r="N36" i="9"/>
  <c r="M30" i="9"/>
  <c r="M36" i="9"/>
  <c r="I30" i="9"/>
  <c r="I36" i="9"/>
  <c r="L30" i="9"/>
  <c r="L36" i="9"/>
  <c r="K36" i="9"/>
  <c r="K30" i="9"/>
  <c r="O36" i="9"/>
  <c r="O30" i="9"/>
  <c r="J36" i="9"/>
  <c r="J30" i="9"/>
  <c r="P30" i="9"/>
  <c r="P36" i="9"/>
  <c r="P29" i="1"/>
  <c r="J31" i="1" s="1"/>
  <c r="K31" i="1" s="1"/>
  <c r="L31" i="1" s="1"/>
  <c r="L32" i="1" s="1"/>
  <c r="O19" i="1" s="1"/>
  <c r="O21" i="1" s="1"/>
  <c r="H20" i="8"/>
  <c r="H22" i="8" s="1"/>
  <c r="J16" i="8"/>
  <c r="J20" i="8"/>
  <c r="J22" i="8" s="1"/>
  <c r="I16" i="8"/>
  <c r="I20" i="8"/>
  <c r="I22" i="8" s="1"/>
  <c r="O16" i="8"/>
  <c r="O20" i="8"/>
  <c r="O22" i="8" s="1"/>
  <c r="M16" i="8"/>
  <c r="M20" i="8"/>
  <c r="M22" i="8" s="1"/>
  <c r="N16" i="8"/>
  <c r="N20" i="8"/>
  <c r="N22" i="8" s="1"/>
  <c r="K16" i="8"/>
  <c r="K20" i="8"/>
  <c r="K22" i="8" s="1"/>
  <c r="L16" i="8"/>
  <c r="L20" i="8"/>
  <c r="L22" i="8" s="1"/>
  <c r="P38" i="9" l="1"/>
  <c r="L38" i="9"/>
  <c r="M38" i="9"/>
  <c r="O38" i="9"/>
  <c r="I38" i="9"/>
  <c r="N38" i="9"/>
  <c r="J38" i="9"/>
  <c r="K38" i="9"/>
  <c r="J19" i="1"/>
  <c r="J21" i="1" s="1"/>
  <c r="J23" i="1" s="1"/>
  <c r="M19" i="1"/>
  <c r="M21" i="1" s="1"/>
  <c r="M9" i="1" s="1"/>
  <c r="M20" i="9" s="1"/>
  <c r="L19" i="1"/>
  <c r="L21" i="1" s="1"/>
  <c r="L9" i="1" s="1"/>
  <c r="L20" i="9" s="1"/>
  <c r="P19" i="1"/>
  <c r="P21" i="1" s="1"/>
  <c r="P23" i="1" s="1"/>
  <c r="N19" i="1"/>
  <c r="N21" i="1" s="1"/>
  <c r="N23" i="1" s="1"/>
  <c r="I19" i="1"/>
  <c r="K19" i="1"/>
  <c r="K21" i="1" s="1"/>
  <c r="K23" i="1" s="1"/>
  <c r="O23" i="1"/>
  <c r="O9" i="1"/>
  <c r="O20" i="9" s="1"/>
  <c r="L23" i="1" l="1"/>
  <c r="I21" i="1"/>
  <c r="I9" i="1" s="1"/>
  <c r="I20" i="9" s="1"/>
  <c r="I22" i="9" s="1"/>
  <c r="M23" i="1"/>
  <c r="J9" i="1"/>
  <c r="L22" i="9"/>
  <c r="O22" i="9"/>
  <c r="M22" i="9"/>
  <c r="P9" i="1"/>
  <c r="P20" i="9" s="1"/>
  <c r="N9" i="1"/>
  <c r="N20" i="9" s="1"/>
  <c r="K9" i="1"/>
  <c r="K20" i="9" s="1"/>
  <c r="I23" i="1" l="1"/>
  <c r="J20" i="9"/>
  <c r="J22" i="9" s="1"/>
  <c r="O40" i="9"/>
  <c r="O42" i="9" s="1"/>
  <c r="L40" i="9"/>
  <c r="L42" i="9" s="1"/>
  <c r="M40" i="9"/>
  <c r="M42" i="9" s="1"/>
  <c r="J40" i="9"/>
  <c r="J42" i="9" s="1"/>
  <c r="K22" i="9"/>
  <c r="I40" i="9"/>
  <c r="I42" i="9" s="1"/>
  <c r="N22" i="9"/>
  <c r="P22" i="9"/>
  <c r="P40" i="9" l="1"/>
  <c r="P42" i="9" s="1"/>
  <c r="K40" i="9"/>
  <c r="K42" i="9" s="1"/>
  <c r="N40" i="9"/>
  <c r="N42" i="9" s="1"/>
</calcChain>
</file>

<file path=xl/sharedStrings.xml><?xml version="1.0" encoding="utf-8"?>
<sst xmlns="http://schemas.openxmlformats.org/spreadsheetml/2006/main" count="109" uniqueCount="84">
  <si>
    <t>Rendimentos</t>
  </si>
  <si>
    <t>IRPF</t>
  </si>
  <si>
    <t>Alíquota efetiva</t>
  </si>
  <si>
    <t>Rendimentos tributáveis</t>
  </si>
  <si>
    <t>Desconto</t>
  </si>
  <si>
    <t>Renda anual de imóveis</t>
  </si>
  <si>
    <t>Renda anual (outras fontes)</t>
  </si>
  <si>
    <t>Alíquota IVA (IBS e CBS)</t>
  </si>
  <si>
    <t>Faixa 1</t>
  </si>
  <si>
    <t xml:space="preserve">Descontos </t>
  </si>
  <si>
    <t>Faixa 2</t>
  </si>
  <si>
    <t>Desconto simplificado</t>
  </si>
  <si>
    <t>Faixa 3</t>
  </si>
  <si>
    <t>Faixa 4</t>
  </si>
  <si>
    <t>Faixa 5</t>
  </si>
  <si>
    <t>Previdência oficial</t>
  </si>
  <si>
    <t>Dependente (quantidade)  </t>
  </si>
  <si>
    <t>Despesa com instrução</t>
  </si>
  <si>
    <t>Despesa médica</t>
  </si>
  <si>
    <t>Pensão alimentícia</t>
  </si>
  <si>
    <t>Outras deduções</t>
  </si>
  <si>
    <t>Número de imóveis e dependentes</t>
  </si>
  <si>
    <t xml:space="preserve">Condicionantes </t>
  </si>
  <si>
    <t xml:space="preserve">Alíquotas IVA </t>
  </si>
  <si>
    <t>Renda mensal de aluguel</t>
  </si>
  <si>
    <t>Número de imóveis</t>
  </si>
  <si>
    <t>Renda anual total</t>
  </si>
  <si>
    <t>Base de cálculo locação</t>
  </si>
  <si>
    <t>IBS e CBS</t>
  </si>
  <si>
    <t>TOTAL</t>
  </si>
  <si>
    <t>ALÍQUOTA EFETIVA</t>
  </si>
  <si>
    <t>Total</t>
  </si>
  <si>
    <t>FAIXA</t>
  </si>
  <si>
    <t>ALÍQUOTA</t>
  </si>
  <si>
    <t>BASE DE CÁLCULO</t>
  </si>
  <si>
    <t>Tributação Direta</t>
  </si>
  <si>
    <t>Tributação Indireta</t>
  </si>
  <si>
    <t>IBS</t>
  </si>
  <si>
    <t>CBS</t>
  </si>
  <si>
    <t>Alíquota locação</t>
  </si>
  <si>
    <t>Visão geral - Imposto de Renda</t>
  </si>
  <si>
    <t>Base de cálculo</t>
  </si>
  <si>
    <t>Base de cálculo IBS e CBS</t>
  </si>
  <si>
    <t>IRPJ e CSLL</t>
  </si>
  <si>
    <t>Renda (3 imóveis)</t>
  </si>
  <si>
    <t>Renda (1 imóvel)</t>
  </si>
  <si>
    <t>RENDA LÍQUIDA</t>
  </si>
  <si>
    <t>TOTAL DE TRIBUTAÇÃO</t>
  </si>
  <si>
    <t>RENDA LÍQUIDA MENSAL</t>
  </si>
  <si>
    <t>Receita líquida de aluguel</t>
  </si>
  <si>
    <t>Renda mensal tributável (outras fontes)</t>
  </si>
  <si>
    <t>Declaração completa (se aplicável)</t>
  </si>
  <si>
    <t>Receita bruta de aluguel</t>
  </si>
  <si>
    <t>Encargos relacionados</t>
  </si>
  <si>
    <t>Custo contábil anual</t>
  </si>
  <si>
    <t>TRIBUTAÇÃO SOBRE DIVIDENDOS</t>
  </si>
  <si>
    <t>Alíquota IRPJ e CSLL (Lucro Presumido) até R$ 62.500,00</t>
  </si>
  <si>
    <t>Alíquota IRPJ e CSLL (Lucro Presumido) superior</t>
  </si>
  <si>
    <t>Renda anual</t>
  </si>
  <si>
    <t>Alíquota</t>
  </si>
  <si>
    <t>Imposto Mínimo</t>
  </si>
  <si>
    <t>Tributação de Dividendos</t>
  </si>
  <si>
    <t>Dados considerados</t>
  </si>
  <si>
    <t>Pessoa Física</t>
  </si>
  <si>
    <t>Pessoa Jurídica</t>
  </si>
  <si>
    <t>Receita bruta de aluguel (mês)</t>
  </si>
  <si>
    <t>Rendimentos líquidos por ano</t>
  </si>
  <si>
    <t>*Selecionar o número de imóveis.</t>
  </si>
  <si>
    <t>Rendimentos líquidos por mês</t>
  </si>
  <si>
    <t>Imposto mínimo</t>
  </si>
  <si>
    <t xml:space="preserve">Simulador de rendimento líquido VLMA </t>
  </si>
  <si>
    <r>
      <rPr>
        <u/>
        <sz val="11"/>
        <color theme="1"/>
        <rFont val="Aptos Narrow"/>
        <family val="2"/>
        <scheme val="minor"/>
      </rPr>
      <t>ATENÇÃO:</t>
    </r>
    <r>
      <rPr>
        <sz val="11"/>
        <color theme="1"/>
        <rFont val="Aptos Narrow"/>
        <family val="2"/>
        <scheme val="minor"/>
      </rPr>
      <t xml:space="preserve"> Preencha os dados somente nesta aba, conforme as orientações a seguir:</t>
    </r>
  </si>
  <si>
    <t>Rendimentos Pessoa Física</t>
  </si>
  <si>
    <t>Rendimentos Holding Patrimonial</t>
  </si>
  <si>
    <t>Rendimento líquido final</t>
  </si>
  <si>
    <t>Número de dependentes</t>
  </si>
  <si>
    <r>
      <t xml:space="preserve">*Preencher com o valor por </t>
    </r>
    <r>
      <rPr>
        <b/>
        <sz val="11"/>
        <color theme="1"/>
        <rFont val="Aptos Narrow"/>
        <family val="2"/>
        <scheme val="minor"/>
      </rPr>
      <t>mês</t>
    </r>
    <r>
      <rPr>
        <sz val="11"/>
        <color theme="1"/>
        <rFont val="Aptos Narrow"/>
        <family val="2"/>
        <scheme val="minor"/>
      </rPr>
      <t xml:space="preserve"> em R$. Exemplo de encargo relacionado: taxa de imobiliária, custo contábil mensal.</t>
    </r>
  </si>
  <si>
    <r>
      <t xml:space="preserve">*Preencher com o valor por </t>
    </r>
    <r>
      <rPr>
        <b/>
        <sz val="11"/>
        <color theme="1"/>
        <rFont val="Aptos Narrow"/>
        <family val="2"/>
        <scheme val="minor"/>
      </rPr>
      <t>mês</t>
    </r>
    <r>
      <rPr>
        <sz val="11"/>
        <color theme="1"/>
        <rFont val="Aptos Narrow"/>
        <family val="2"/>
        <scheme val="minor"/>
      </rPr>
      <t xml:space="preserve"> em R$.</t>
    </r>
  </si>
  <si>
    <t>Detalhamento de Tributação VLMA (Pessoa Física)</t>
  </si>
  <si>
    <t>Detalhamento de Tributação VLMA (Holding patrimonial)</t>
  </si>
  <si>
    <t>*Selecionar o número de dependentes.</t>
  </si>
  <si>
    <t>Tributação sobre Dividendos (Pagamento integral do resultado a uma única pessoa física)</t>
  </si>
  <si>
    <t>*O Simulador de rendimento líquido VLMA não substitui o acompanhamento profissional jurídico ou contábil.</t>
  </si>
  <si>
    <t>Para uma demonstração mais precisa, preencha as células formatadas assim: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</si>
</sst>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0.0%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DA7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theme="7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4" fillId="0" borderId="0" xfId="0" applyFont="1"/>
    <xf numFmtId="44" fontId="0" fillId="0" borderId="0" xfId="1" applyFont="1"/>
    <xf numFmtId="0" fontId="2" fillId="2" borderId="0" xfId="0" applyFont="1" applyFill="1"/>
    <xf numFmtId="0" fontId="0" fillId="2" borderId="0" xfId="0" applyFill="1"/>
    <xf numFmtId="44" fontId="0" fillId="2" borderId="0" xfId="1" applyFont="1" applyFill="1"/>
    <xf numFmtId="0" fontId="2" fillId="0" borderId="0" xfId="0" applyFont="1"/>
    <xf numFmtId="0" fontId="0" fillId="0" borderId="0" xfId="0" applyAlignment="1">
      <alignment vertical="center"/>
    </xf>
    <xf numFmtId="164" fontId="0" fillId="0" borderId="0" xfId="2" applyNumberFormat="1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0" fontId="2" fillId="0" borderId="0" xfId="0" applyFont="1" applyAlignment="1" applyProtection="1">
      <alignment vertical="center"/>
      <protection locked="0" hidden="1"/>
    </xf>
    <xf numFmtId="0" fontId="0" fillId="0" borderId="0" xfId="0" applyAlignment="1" applyProtection="1">
      <alignment vertical="center"/>
      <protection locked="0" hidden="1"/>
    </xf>
    <xf numFmtId="44" fontId="0" fillId="0" borderId="0" xfId="1" applyFont="1" applyAlignment="1" applyProtection="1">
      <alignment vertical="center"/>
      <protection locked="0" hidden="1"/>
    </xf>
    <xf numFmtId="0" fontId="2" fillId="2" borderId="0" xfId="0" applyFont="1" applyFill="1" applyAlignment="1" applyProtection="1">
      <alignment vertical="center"/>
      <protection locked="0" hidden="1"/>
    </xf>
    <xf numFmtId="0" fontId="0" fillId="2" borderId="0" xfId="0" applyFill="1" applyAlignment="1" applyProtection="1">
      <alignment vertical="center"/>
      <protection locked="0" hidden="1"/>
    </xf>
    <xf numFmtId="44" fontId="0" fillId="2" borderId="0" xfId="1" applyFont="1" applyFill="1" applyAlignment="1" applyProtection="1">
      <alignment vertical="center"/>
      <protection locked="0" hidden="1"/>
    </xf>
    <xf numFmtId="0" fontId="0" fillId="0" borderId="0" xfId="0" applyProtection="1">
      <protection locked="0" hidden="1"/>
    </xf>
    <xf numFmtId="0" fontId="2" fillId="0" borderId="0" xfId="0" applyFont="1" applyProtection="1">
      <protection locked="0" hidden="1"/>
    </xf>
    <xf numFmtId="0" fontId="0" fillId="0" borderId="1" xfId="0" applyBorder="1" applyAlignment="1" applyProtection="1">
      <alignment vertical="center"/>
      <protection locked="0" hidden="1"/>
    </xf>
    <xf numFmtId="0" fontId="0" fillId="0" borderId="3" xfId="0" applyBorder="1" applyAlignment="1" applyProtection="1">
      <alignment vertical="center"/>
      <protection locked="0" hidden="1"/>
    </xf>
    <xf numFmtId="44" fontId="5" fillId="2" borderId="2" xfId="1" applyFont="1" applyFill="1" applyBorder="1" applyAlignment="1" applyProtection="1">
      <alignment vertical="center"/>
      <protection locked="0" hidden="1"/>
    </xf>
    <xf numFmtId="1" fontId="5" fillId="2" borderId="2" xfId="1" applyNumberFormat="1" applyFont="1" applyFill="1" applyBorder="1" applyAlignment="1" applyProtection="1">
      <alignment vertical="center"/>
      <protection locked="0" hidden="1"/>
    </xf>
    <xf numFmtId="0" fontId="2" fillId="0" borderId="4" xfId="0" applyFont="1" applyBorder="1" applyAlignment="1" applyProtection="1">
      <alignment vertical="center"/>
      <protection locked="0" hidden="1"/>
    </xf>
    <xf numFmtId="0" fontId="0" fillId="0" borderId="4" xfId="0" applyBorder="1" applyAlignment="1" applyProtection="1">
      <alignment vertical="center"/>
      <protection locked="0" hidden="1"/>
    </xf>
    <xf numFmtId="0" fontId="2" fillId="0" borderId="4" xfId="0" applyFont="1" applyBorder="1" applyAlignment="1" applyProtection="1">
      <alignment horizontal="center" vertical="center"/>
      <protection locked="0" hidden="1"/>
    </xf>
    <xf numFmtId="0" fontId="0" fillId="0" borderId="1" xfId="0" applyBorder="1" applyProtection="1">
      <protection locked="0" hidden="1"/>
    </xf>
    <xf numFmtId="44" fontId="0" fillId="0" borderId="1" xfId="1" applyFont="1" applyBorder="1" applyProtection="1">
      <protection locked="0" hidden="1"/>
    </xf>
    <xf numFmtId="44" fontId="0" fillId="0" borderId="0" xfId="1" applyFont="1" applyProtection="1">
      <protection locked="0" hidden="1"/>
    </xf>
    <xf numFmtId="9" fontId="0" fillId="0" borderId="1" xfId="2" applyFont="1" applyBorder="1" applyProtection="1">
      <protection locked="0" hidden="1"/>
    </xf>
    <xf numFmtId="44" fontId="0" fillId="0" borderId="1" xfId="0" applyNumberFormat="1" applyBorder="1" applyProtection="1">
      <protection locked="0" hidden="1"/>
    </xf>
    <xf numFmtId="0" fontId="3" fillId="0" borderId="0" xfId="0" applyFont="1" applyProtection="1">
      <protection locked="0" hidden="1"/>
    </xf>
    <xf numFmtId="44" fontId="3" fillId="0" borderId="0" xfId="0" applyNumberFormat="1" applyFont="1" applyAlignment="1" applyProtection="1">
      <alignment vertical="center"/>
      <protection locked="0" hidden="1"/>
    </xf>
    <xf numFmtId="0" fontId="6" fillId="0" borderId="0" xfId="0" applyFont="1" applyAlignment="1" applyProtection="1">
      <alignment vertical="center"/>
      <protection locked="0" hidden="1"/>
    </xf>
    <xf numFmtId="0" fontId="2" fillId="6" borderId="11" xfId="0" applyFont="1" applyFill="1" applyBorder="1" applyAlignment="1" applyProtection="1">
      <alignment vertical="center"/>
      <protection locked="0" hidden="1"/>
    </xf>
    <xf numFmtId="44" fontId="0" fillId="6" borderId="11" xfId="1" applyFont="1" applyFill="1" applyBorder="1" applyAlignment="1" applyProtection="1">
      <alignment horizontal="right" vertical="center"/>
      <protection locked="0" hidden="1"/>
    </xf>
    <xf numFmtId="0" fontId="0" fillId="6" borderId="0" xfId="0" applyFill="1" applyAlignment="1" applyProtection="1">
      <alignment vertical="center"/>
      <protection locked="0" hidden="1"/>
    </xf>
    <xf numFmtId="0" fontId="0" fillId="6" borderId="0" xfId="0" applyFill="1" applyAlignment="1" applyProtection="1">
      <alignment horizontal="right" vertical="center"/>
      <protection locked="0" hidden="1"/>
    </xf>
    <xf numFmtId="1" fontId="5" fillId="2" borderId="2" xfId="1" applyNumberFormat="1" applyFont="1" applyFill="1" applyBorder="1" applyAlignment="1" applyProtection="1">
      <alignment horizontal="center" vertical="center"/>
      <protection locked="0" hidden="1"/>
    </xf>
    <xf numFmtId="44" fontId="0" fillId="6" borderId="11" xfId="0" applyNumberFormat="1" applyFill="1" applyBorder="1" applyAlignment="1" applyProtection="1">
      <alignment horizontal="right" vertical="center"/>
      <protection locked="0" hidden="1"/>
    </xf>
    <xf numFmtId="44" fontId="2" fillId="6" borderId="11" xfId="1" applyFont="1" applyFill="1" applyBorder="1" applyAlignment="1" applyProtection="1">
      <alignment horizontal="right" vertical="center"/>
      <protection locked="0" hidden="1"/>
    </xf>
    <xf numFmtId="0" fontId="0" fillId="0" borderId="0" xfId="0" applyAlignment="1" applyProtection="1">
      <alignment horizontal="right" vertical="center"/>
      <protection locked="0" hidden="1"/>
    </xf>
    <xf numFmtId="0" fontId="2" fillId="0" borderId="11" xfId="0" applyFont="1" applyBorder="1" applyAlignment="1" applyProtection="1">
      <alignment vertical="center"/>
      <protection locked="0" hidden="1"/>
    </xf>
    <xf numFmtId="10" fontId="0" fillId="0" borderId="11" xfId="2" applyNumberFormat="1" applyFont="1" applyBorder="1" applyAlignment="1" applyProtection="1">
      <alignment horizontal="right" vertical="center"/>
      <protection locked="0" hidden="1"/>
    </xf>
    <xf numFmtId="44" fontId="2" fillId="0" borderId="0" xfId="1" applyFont="1" applyAlignment="1" applyProtection="1">
      <alignment vertical="center"/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vertical="center"/>
      <protection locked="0" hidden="1"/>
    </xf>
    <xf numFmtId="10" fontId="5" fillId="2" borderId="2" xfId="2" applyNumberFormat="1" applyFont="1" applyFill="1" applyBorder="1" applyAlignment="1" applyProtection="1">
      <alignment horizontal="center" vertical="center"/>
      <protection locked="0" hidden="1"/>
    </xf>
    <xf numFmtId="164" fontId="0" fillId="0" borderId="0" xfId="2" applyNumberFormat="1" applyFont="1" applyAlignment="1" applyProtection="1">
      <alignment horizontal="center" vertical="center"/>
      <protection locked="0" hidden="1"/>
    </xf>
    <xf numFmtId="44" fontId="0" fillId="0" borderId="0" xfId="1" applyFont="1" applyAlignment="1" applyProtection="1">
      <alignment horizontal="center" vertical="center"/>
      <protection locked="0" hidden="1"/>
    </xf>
    <xf numFmtId="44" fontId="0" fillId="0" borderId="1" xfId="0" applyNumberFormat="1" applyBorder="1" applyAlignment="1" applyProtection="1">
      <alignment vertical="center"/>
      <protection locked="0" hidden="1"/>
    </xf>
    <xf numFmtId="9" fontId="0" fillId="0" borderId="0" xfId="0" applyNumberFormat="1" applyAlignment="1" applyProtection="1">
      <alignment vertical="center"/>
      <protection locked="0" hidden="1"/>
    </xf>
    <xf numFmtId="0" fontId="0" fillId="0" borderId="9" xfId="0" applyBorder="1" applyAlignment="1" applyProtection="1">
      <alignment vertical="center"/>
      <protection locked="0" hidden="1"/>
    </xf>
    <xf numFmtId="44" fontId="0" fillId="0" borderId="9" xfId="0" applyNumberFormat="1" applyBorder="1" applyAlignment="1" applyProtection="1">
      <alignment vertical="center"/>
      <protection locked="0" hidden="1"/>
    </xf>
    <xf numFmtId="164" fontId="0" fillId="0" borderId="0" xfId="0" applyNumberFormat="1" applyAlignment="1" applyProtection="1">
      <alignment vertical="center"/>
      <protection locked="0" hidden="1"/>
    </xf>
    <xf numFmtId="0" fontId="0" fillId="0" borderId="10" xfId="0" applyBorder="1" applyAlignment="1" applyProtection="1">
      <alignment vertical="center"/>
      <protection locked="0" hidden="1"/>
    </xf>
    <xf numFmtId="0" fontId="2" fillId="0" borderId="5" xfId="0" applyFont="1" applyBorder="1" applyAlignment="1" applyProtection="1">
      <alignment vertical="center"/>
      <protection locked="0" hidden="1"/>
    </xf>
    <xf numFmtId="164" fontId="0" fillId="0" borderId="5" xfId="2" applyNumberFormat="1" applyFont="1" applyBorder="1" applyAlignment="1" applyProtection="1">
      <alignment horizontal="center" vertical="center"/>
      <protection locked="0" hidden="1"/>
    </xf>
    <xf numFmtId="44" fontId="0" fillId="0" borderId="5" xfId="1" applyFont="1" applyBorder="1" applyAlignment="1" applyProtection="1">
      <alignment horizontal="center" vertical="center"/>
      <protection locked="0" hidden="1"/>
    </xf>
    <xf numFmtId="0" fontId="2" fillId="4" borderId="4" xfId="0" applyFont="1" applyFill="1" applyBorder="1" applyAlignment="1" applyProtection="1">
      <alignment vertical="center"/>
      <protection locked="0" hidden="1"/>
    </xf>
    <xf numFmtId="0" fontId="0" fillId="4" borderId="4" xfId="0" applyFill="1" applyBorder="1" applyAlignment="1" applyProtection="1">
      <alignment vertical="center"/>
      <protection locked="0" hidden="1"/>
    </xf>
    <xf numFmtId="44" fontId="0" fillId="4" borderId="4" xfId="1" applyFont="1" applyFill="1" applyBorder="1" applyAlignment="1" applyProtection="1">
      <alignment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44" fontId="2" fillId="0" borderId="0" xfId="0" applyNumberFormat="1" applyFont="1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vertical="center"/>
      <protection locked="0" hidden="1"/>
    </xf>
    <xf numFmtId="44" fontId="2" fillId="3" borderId="0" xfId="1" applyFont="1" applyFill="1" applyAlignment="1" applyProtection="1">
      <alignment horizontal="center"/>
      <protection locked="0" hidden="1"/>
    </xf>
    <xf numFmtId="3" fontId="0" fillId="3" borderId="0" xfId="0" applyNumberFormat="1" applyFill="1" applyAlignment="1" applyProtection="1">
      <alignment horizontal="center"/>
      <protection locked="0" hidden="1"/>
    </xf>
    <xf numFmtId="0" fontId="0" fillId="4" borderId="7" xfId="0" applyFill="1" applyBorder="1" applyAlignment="1" applyProtection="1">
      <alignment horizontal="center" vertical="center"/>
      <protection locked="0" hidden="1"/>
    </xf>
    <xf numFmtId="164" fontId="0" fillId="4" borderId="7" xfId="2" applyNumberFormat="1" applyFont="1" applyFill="1" applyBorder="1" applyAlignment="1" applyProtection="1">
      <alignment horizontal="center" vertical="center"/>
      <protection locked="0" hidden="1"/>
    </xf>
    <xf numFmtId="9" fontId="0" fillId="4" borderId="7" xfId="0" applyNumberFormat="1" applyFill="1" applyBorder="1" applyAlignment="1" applyProtection="1">
      <alignment horizontal="center" vertical="center"/>
      <protection locked="0" hidden="1"/>
    </xf>
    <xf numFmtId="0" fontId="0" fillId="3" borderId="0" xfId="0" applyFill="1" applyProtection="1">
      <protection locked="0" hidden="1"/>
    </xf>
    <xf numFmtId="0" fontId="0" fillId="4" borderId="6" xfId="0" applyFill="1" applyBorder="1" applyAlignment="1" applyProtection="1">
      <alignment horizontal="center" vertical="center"/>
      <protection locked="0" hidden="1"/>
    </xf>
    <xf numFmtId="164" fontId="0" fillId="4" borderId="6" xfId="2" applyNumberFormat="1" applyFont="1" applyFill="1" applyBorder="1" applyAlignment="1" applyProtection="1">
      <alignment horizontal="center" vertical="center"/>
      <protection locked="0" hidden="1"/>
    </xf>
    <xf numFmtId="10" fontId="0" fillId="4" borderId="6" xfId="2" applyNumberFormat="1" applyFont="1" applyFill="1" applyBorder="1" applyAlignment="1" applyProtection="1">
      <alignment horizontal="center" vertical="center"/>
      <protection locked="0" hidden="1"/>
    </xf>
    <xf numFmtId="10" fontId="0" fillId="4" borderId="6" xfId="0" applyNumberFormat="1" applyFill="1" applyBorder="1" applyAlignment="1" applyProtection="1">
      <alignment horizontal="center" vertical="center"/>
      <protection locked="0" hidden="1"/>
    </xf>
    <xf numFmtId="3" fontId="0" fillId="5" borderId="0" xfId="0" applyNumberFormat="1" applyFill="1" applyAlignment="1" applyProtection="1">
      <alignment horizontal="center"/>
      <protection locked="0" hidden="1"/>
    </xf>
    <xf numFmtId="0" fontId="0" fillId="5" borderId="0" xfId="0" applyFill="1" applyAlignment="1" applyProtection="1">
      <alignment horizontal="center"/>
      <protection locked="0" hidden="1"/>
    </xf>
    <xf numFmtId="0" fontId="0" fillId="4" borderId="8" xfId="0" applyFill="1" applyBorder="1" applyAlignment="1" applyProtection="1">
      <alignment horizontal="center" vertical="center"/>
      <protection locked="0" hidden="1"/>
    </xf>
    <xf numFmtId="164" fontId="0" fillId="4" borderId="8" xfId="2" applyNumberFormat="1" applyFont="1" applyFill="1" applyBorder="1" applyAlignment="1" applyProtection="1">
      <alignment horizontal="center" vertical="center"/>
      <protection locked="0" hidden="1"/>
    </xf>
    <xf numFmtId="10" fontId="0" fillId="4" borderId="8" xfId="2" applyNumberFormat="1" applyFont="1" applyFill="1" applyBorder="1" applyAlignment="1" applyProtection="1">
      <alignment horizontal="center" vertical="center"/>
      <protection locked="0" hidden="1"/>
    </xf>
    <xf numFmtId="10" fontId="0" fillId="4" borderId="8" xfId="0" applyNumberForma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Protection="1">
      <protection locked="0" hidden="1"/>
    </xf>
    <xf numFmtId="3" fontId="3" fillId="3" borderId="0" xfId="0" applyNumberFormat="1" applyFont="1" applyFill="1" applyProtection="1">
      <protection locked="0" hidden="1"/>
    </xf>
    <xf numFmtId="0" fontId="2" fillId="6" borderId="0" xfId="0" applyFont="1" applyFill="1" applyAlignment="1" applyProtection="1">
      <alignment vertical="center"/>
      <protection locked="0" hidden="1"/>
    </xf>
    <xf numFmtId="44" fontId="1" fillId="6" borderId="11" xfId="1" applyFont="1" applyFill="1" applyBorder="1" applyAlignment="1" applyProtection="1">
      <alignment horizontal="right" vertical="center"/>
      <protection locked="0" hidden="1"/>
    </xf>
    <xf numFmtId="9" fontId="0" fillId="0" borderId="1" xfId="0" applyNumberFormat="1" applyBorder="1" applyAlignment="1" applyProtection="1">
      <alignment vertical="center"/>
      <protection locked="0" hidden="1"/>
    </xf>
    <xf numFmtId="0" fontId="0" fillId="4" borderId="9" xfId="0" applyFill="1" applyBorder="1" applyAlignment="1" applyProtection="1">
      <alignment vertical="center"/>
      <protection locked="0" hidden="1"/>
    </xf>
    <xf numFmtId="9" fontId="0" fillId="4" borderId="9" xfId="0" applyNumberFormat="1" applyFill="1" applyBorder="1" applyAlignment="1" applyProtection="1">
      <alignment vertical="center"/>
      <protection locked="0" hidden="1"/>
    </xf>
    <xf numFmtId="164" fontId="0" fillId="0" borderId="9" xfId="0" applyNumberFormat="1" applyBorder="1" applyAlignment="1" applyProtection="1">
      <alignment vertical="center"/>
      <protection locked="0" hidden="1"/>
    </xf>
    <xf numFmtId="10" fontId="0" fillId="4" borderId="9" xfId="0" applyNumberFormat="1" applyFill="1" applyBorder="1" applyAlignment="1" applyProtection="1">
      <alignment vertical="center"/>
      <protection locked="0" hidden="1"/>
    </xf>
    <xf numFmtId="44" fontId="1" fillId="6" borderId="11" xfId="1" applyFont="1" applyFill="1" applyBorder="1" applyAlignment="1" applyProtection="1">
      <alignment horizontal="center" vertical="center"/>
      <protection locked="0" hidden="1"/>
    </xf>
    <xf numFmtId="10" fontId="0" fillId="0" borderId="9" xfId="0" applyNumberFormat="1" applyBorder="1" applyAlignment="1" applyProtection="1">
      <alignment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44" fontId="0" fillId="4" borderId="1" xfId="1" applyFont="1" applyFill="1" applyBorder="1" applyProtection="1">
      <protection locked="0" hidden="1"/>
    </xf>
    <xf numFmtId="164" fontId="0" fillId="4" borderId="1" xfId="2" applyNumberFormat="1" applyFont="1" applyFill="1" applyBorder="1" applyProtection="1">
      <protection locked="0" hidden="1"/>
    </xf>
    <xf numFmtId="10" fontId="0" fillId="0" borderId="0" xfId="0" applyNumberFormat="1" applyAlignment="1" applyProtection="1">
      <alignment vertical="center"/>
      <protection locked="0" hidden="1"/>
    </xf>
    <xf numFmtId="0" fontId="7" fillId="0" borderId="0" xfId="0" applyFont="1" applyAlignment="1" applyProtection="1">
      <alignment vertical="center"/>
      <protection locked="0" hidden="1"/>
    </xf>
    <xf numFmtId="0" fontId="2" fillId="0" borderId="0" xfId="0" applyFont="1" applyAlignment="1">
      <alignment horizontal="left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171450</xdr:colOff>
      <xdr:row>2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771B975-F022-4C12-83A3-31D5AAC824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476" b="40476"/>
        <a:stretch>
          <a:fillRect/>
        </a:stretch>
      </xdr:blipFill>
      <xdr:spPr>
        <a:xfrm>
          <a:off x="0" y="0"/>
          <a:ext cx="1600200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1352550</xdr:colOff>
      <xdr:row>2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845D572-104D-4352-AA1E-70C7681947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476" b="40476"/>
        <a:stretch>
          <a:fillRect/>
        </a:stretch>
      </xdr:blipFill>
      <xdr:spPr>
        <a:xfrm>
          <a:off x="0" y="0"/>
          <a:ext cx="1600200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1352550</xdr:colOff>
      <xdr:row>2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6F27F86-69D9-4BEF-81C7-29E27CD800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476" b="40476"/>
        <a:stretch>
          <a:fillRect/>
        </a:stretch>
      </xdr:blipFill>
      <xdr:spPr>
        <a:xfrm>
          <a:off x="0" y="0"/>
          <a:ext cx="1600200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1352550</xdr:colOff>
      <xdr:row>2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18BC138-BC31-41C5-9492-EECA507518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476" b="40476"/>
        <a:stretch>
          <a:fillRect/>
        </a:stretch>
      </xdr:blipFill>
      <xdr:spPr>
        <a:xfrm>
          <a:off x="0" y="0"/>
          <a:ext cx="1600200" cy="333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3BD48-E024-4C07-8DA2-8EE1D446252C}">
  <dimension ref="A1:BN1048572"/>
  <sheetViews>
    <sheetView showGridLines="0" tabSelected="1" workbookViewId="0">
      <selection activeCell="K20" sqref="K20"/>
    </sheetView>
  </sheetViews>
  <sheetFormatPr defaultRowHeight="15" x14ac:dyDescent="0.25"/>
  <cols>
    <col min="1" max="1" width="3.7109375" style="16" customWidth="1"/>
    <col min="2" max="4" width="17.7109375" style="16" customWidth="1"/>
    <col min="5" max="8" width="9.140625" style="16"/>
    <col min="9" max="16" width="18.7109375" style="16" customWidth="1"/>
    <col min="17" max="16384" width="9.140625" style="16"/>
  </cols>
  <sheetData>
    <row r="1" spans="1:66" s="11" customFormat="1" ht="25.5" customHeight="1" x14ac:dyDescent="0.25">
      <c r="A1" s="10"/>
      <c r="B1" s="10"/>
      <c r="D1" s="95" t="s">
        <v>82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BD1" s="12"/>
      <c r="BE1" s="12"/>
      <c r="BN1" s="12"/>
    </row>
    <row r="2" spans="1:66" s="14" customFormat="1" ht="0.9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BD2" s="15"/>
      <c r="BE2" s="15"/>
      <c r="BN2" s="15"/>
    </row>
    <row r="3" spans="1:66" s="11" customFormat="1" x14ac:dyDescent="0.25">
      <c r="AS3" s="10"/>
      <c r="AT3" s="10"/>
      <c r="AU3" s="10"/>
      <c r="AV3" s="10"/>
      <c r="AW3" s="10"/>
      <c r="BD3" s="12"/>
      <c r="BE3" s="12"/>
      <c r="BN3" s="12"/>
    </row>
    <row r="4" spans="1:66" x14ac:dyDescent="0.25">
      <c r="B4" s="17" t="s">
        <v>70</v>
      </c>
    </row>
    <row r="5" spans="1:66" x14ac:dyDescent="0.25">
      <c r="B5" s="16" t="s">
        <v>71</v>
      </c>
    </row>
    <row r="7" spans="1:66" ht="15.75" thickBot="1" x14ac:dyDescent="0.3">
      <c r="B7" s="18" t="s">
        <v>65</v>
      </c>
      <c r="C7" s="19"/>
      <c r="D7" s="20"/>
      <c r="E7" s="16" t="s">
        <v>77</v>
      </c>
    </row>
    <row r="8" spans="1:66" ht="15.75" thickTop="1" x14ac:dyDescent="0.25">
      <c r="B8" s="10"/>
      <c r="C8" s="11"/>
      <c r="D8" s="11"/>
    </row>
    <row r="9" spans="1:66" ht="15.75" thickBot="1" x14ac:dyDescent="0.3">
      <c r="B9" s="18" t="s">
        <v>53</v>
      </c>
      <c r="C9" s="19"/>
      <c r="D9" s="20"/>
      <c r="E9" s="11" t="s">
        <v>76</v>
      </c>
    </row>
    <row r="10" spans="1:66" ht="15.75" thickTop="1" x14ac:dyDescent="0.25"/>
    <row r="11" spans="1:66" ht="15.75" thickBot="1" x14ac:dyDescent="0.3">
      <c r="B11" s="18" t="s">
        <v>25</v>
      </c>
      <c r="C11" s="18"/>
      <c r="D11" s="21"/>
      <c r="E11" s="16" t="s">
        <v>67</v>
      </c>
    </row>
    <row r="12" spans="1:66" ht="15.75" thickTop="1" x14ac:dyDescent="0.25"/>
    <row r="13" spans="1:66" ht="15.75" thickBot="1" x14ac:dyDescent="0.3">
      <c r="B13" s="18" t="s">
        <v>75</v>
      </c>
      <c r="C13" s="18"/>
      <c r="D13" s="21"/>
      <c r="E13" s="16" t="s">
        <v>80</v>
      </c>
    </row>
    <row r="14" spans="1:66" ht="15.75" thickTop="1" x14ac:dyDescent="0.25"/>
    <row r="16" spans="1:66" s="23" customFormat="1" x14ac:dyDescent="0.25">
      <c r="A16" s="11"/>
      <c r="B16" s="22" t="s">
        <v>72</v>
      </c>
      <c r="I16" s="24">
        <v>2026</v>
      </c>
      <c r="J16" s="24">
        <v>2027</v>
      </c>
      <c r="K16" s="24">
        <v>2028</v>
      </c>
      <c r="L16" s="24">
        <v>2029</v>
      </c>
      <c r="M16" s="24">
        <v>2030</v>
      </c>
      <c r="N16" s="24">
        <v>2031</v>
      </c>
      <c r="O16" s="24">
        <v>2032</v>
      </c>
      <c r="P16" s="24">
        <v>2033</v>
      </c>
    </row>
    <row r="17" spans="1:16" s="11" customFormat="1" ht="3" customHeight="1" x14ac:dyDescent="0.25">
      <c r="B17" s="10"/>
    </row>
    <row r="18" spans="1:16" s="13" customFormat="1" ht="0.95" customHeight="1" x14ac:dyDescent="0.25">
      <c r="A18" s="11"/>
    </row>
    <row r="19" spans="1:16" s="11" customFormat="1" x14ac:dyDescent="0.25"/>
    <row r="20" spans="1:16" x14ac:dyDescent="0.25">
      <c r="B20" s="25" t="s">
        <v>66</v>
      </c>
      <c r="C20" s="25"/>
      <c r="D20" s="25"/>
      <c r="E20" s="25"/>
      <c r="F20" s="25"/>
      <c r="G20" s="25"/>
      <c r="H20" s="25"/>
      <c r="I20" s="26">
        <f>IF(D7="",0,'Pessoa Física'!I9)</f>
        <v>0</v>
      </c>
      <c r="J20" s="26">
        <f>IF(D7="",0,'Pessoa Física'!J9)</f>
        <v>0</v>
      </c>
      <c r="K20" s="26">
        <f>IF(D7="",0,'Pessoa Física'!K9)</f>
        <v>0</v>
      </c>
      <c r="L20" s="26">
        <f>IF(D7="",0,'Pessoa Física'!L9)</f>
        <v>0</v>
      </c>
      <c r="M20" s="26">
        <f>IF(D7="",0,'Pessoa Física'!M9)</f>
        <v>0</v>
      </c>
      <c r="N20" s="26">
        <f>IF(D7="",0,'Pessoa Física'!N9)</f>
        <v>0</v>
      </c>
      <c r="O20" s="26">
        <f>IF(D7="",0,'Pessoa Física'!O9)</f>
        <v>0</v>
      </c>
      <c r="P20" s="26">
        <f>IF(D7="",0,'Pessoa Física'!P9)</f>
        <v>0</v>
      </c>
    </row>
    <row r="21" spans="1:16" x14ac:dyDescent="0.25">
      <c r="I21" s="27"/>
      <c r="J21" s="27"/>
      <c r="K21" s="27"/>
      <c r="L21" s="27"/>
      <c r="M21" s="27"/>
      <c r="N21" s="27"/>
      <c r="O21" s="27"/>
      <c r="P21" s="27"/>
    </row>
    <row r="22" spans="1:16" x14ac:dyDescent="0.25">
      <c r="B22" s="25" t="s">
        <v>68</v>
      </c>
      <c r="C22" s="25"/>
      <c r="D22" s="25"/>
      <c r="E22" s="25"/>
      <c r="F22" s="25"/>
      <c r="G22" s="25"/>
      <c r="H22" s="25"/>
      <c r="I22" s="26">
        <f>I20/12</f>
        <v>0</v>
      </c>
      <c r="J22" s="26">
        <f t="shared" ref="J22:P22" si="0">J20/12</f>
        <v>0</v>
      </c>
      <c r="K22" s="26">
        <f t="shared" si="0"/>
        <v>0</v>
      </c>
      <c r="L22" s="26">
        <f t="shared" si="0"/>
        <v>0</v>
      </c>
      <c r="M22" s="26">
        <f t="shared" si="0"/>
        <v>0</v>
      </c>
      <c r="N22" s="26">
        <f t="shared" si="0"/>
        <v>0</v>
      </c>
      <c r="O22" s="26">
        <f t="shared" si="0"/>
        <v>0</v>
      </c>
      <c r="P22" s="26">
        <f t="shared" si="0"/>
        <v>0</v>
      </c>
    </row>
    <row r="23" spans="1:16" x14ac:dyDescent="0.25">
      <c r="I23" s="27"/>
      <c r="J23" s="27"/>
      <c r="K23" s="27"/>
      <c r="L23" s="27"/>
      <c r="M23" s="27"/>
      <c r="N23" s="27"/>
      <c r="O23" s="27"/>
      <c r="P23" s="27"/>
    </row>
    <row r="24" spans="1:16" s="23" customFormat="1" x14ac:dyDescent="0.25">
      <c r="A24" s="11"/>
      <c r="B24" s="22" t="s">
        <v>73</v>
      </c>
      <c r="I24" s="24">
        <v>2026</v>
      </c>
      <c r="J24" s="24">
        <v>2027</v>
      </c>
      <c r="K24" s="24">
        <v>2028</v>
      </c>
      <c r="L24" s="24">
        <v>2029</v>
      </c>
      <c r="M24" s="24">
        <v>2030</v>
      </c>
      <c r="N24" s="24">
        <v>2031</v>
      </c>
      <c r="O24" s="24">
        <v>2032</v>
      </c>
      <c r="P24" s="24">
        <v>2033</v>
      </c>
    </row>
    <row r="25" spans="1:16" s="11" customFormat="1" ht="3" customHeight="1" x14ac:dyDescent="0.25">
      <c r="B25" s="10"/>
    </row>
    <row r="26" spans="1:16" s="13" customFormat="1" ht="0.95" customHeight="1" x14ac:dyDescent="0.25">
      <c r="A26" s="11"/>
    </row>
    <row r="27" spans="1:16" s="11" customFormat="1" x14ac:dyDescent="0.25"/>
    <row r="28" spans="1:16" x14ac:dyDescent="0.25">
      <c r="B28" s="25" t="s">
        <v>66</v>
      </c>
      <c r="C28" s="25"/>
      <c r="D28" s="25"/>
      <c r="E28" s="25"/>
      <c r="F28" s="25"/>
      <c r="G28" s="25"/>
      <c r="H28" s="25"/>
      <c r="I28" s="26">
        <f>'Pessoa Jurídica'!H18</f>
        <v>0</v>
      </c>
      <c r="J28" s="26">
        <f>'Pessoa Jurídica'!I18</f>
        <v>0</v>
      </c>
      <c r="K28" s="26">
        <f>'Pessoa Jurídica'!J18</f>
        <v>0</v>
      </c>
      <c r="L28" s="26">
        <f>'Pessoa Jurídica'!K18</f>
        <v>0</v>
      </c>
      <c r="M28" s="26">
        <f>'Pessoa Jurídica'!L18</f>
        <v>0</v>
      </c>
      <c r="N28" s="26">
        <f>'Pessoa Jurídica'!M18</f>
        <v>0</v>
      </c>
      <c r="O28" s="26">
        <f>'Pessoa Jurídica'!N18</f>
        <v>0</v>
      </c>
      <c r="P28" s="26">
        <f>'Pessoa Jurídica'!O18</f>
        <v>0</v>
      </c>
    </row>
    <row r="29" spans="1:16" x14ac:dyDescent="0.25">
      <c r="I29" s="27"/>
      <c r="J29" s="27"/>
      <c r="K29" s="27"/>
      <c r="L29" s="27"/>
      <c r="M29" s="27"/>
      <c r="N29" s="27"/>
      <c r="O29" s="27"/>
      <c r="P29" s="27"/>
    </row>
    <row r="30" spans="1:16" x14ac:dyDescent="0.25">
      <c r="B30" s="25" t="s">
        <v>68</v>
      </c>
      <c r="C30" s="25"/>
      <c r="D30" s="25"/>
      <c r="E30" s="25"/>
      <c r="F30" s="25"/>
      <c r="G30" s="25"/>
      <c r="H30" s="25"/>
      <c r="I30" s="26">
        <f>I28/12</f>
        <v>0</v>
      </c>
      <c r="J30" s="26">
        <f t="shared" ref="J30:P30" si="1">J28/12</f>
        <v>0</v>
      </c>
      <c r="K30" s="26">
        <f t="shared" si="1"/>
        <v>0</v>
      </c>
      <c r="L30" s="26">
        <f t="shared" si="1"/>
        <v>0</v>
      </c>
      <c r="M30" s="26">
        <f t="shared" si="1"/>
        <v>0</v>
      </c>
      <c r="N30" s="26">
        <f t="shared" si="1"/>
        <v>0</v>
      </c>
      <c r="O30" s="26">
        <f t="shared" si="1"/>
        <v>0</v>
      </c>
      <c r="P30" s="26">
        <f t="shared" si="1"/>
        <v>0</v>
      </c>
    </row>
    <row r="31" spans="1:16" x14ac:dyDescent="0.25">
      <c r="I31" s="27"/>
      <c r="J31" s="27"/>
      <c r="K31" s="27"/>
      <c r="L31" s="27"/>
      <c r="M31" s="27"/>
      <c r="N31" s="27"/>
      <c r="O31" s="27"/>
      <c r="P31" s="27"/>
    </row>
    <row r="32" spans="1:16" s="23" customFormat="1" x14ac:dyDescent="0.25">
      <c r="A32" s="11"/>
      <c r="B32" s="22" t="s">
        <v>81</v>
      </c>
      <c r="D32" s="22"/>
      <c r="I32" s="24"/>
      <c r="J32" s="24"/>
      <c r="K32" s="24"/>
      <c r="L32" s="24"/>
      <c r="M32" s="24"/>
      <c r="N32" s="24"/>
      <c r="O32" s="24"/>
      <c r="P32" s="24"/>
    </row>
    <row r="33" spans="1:16" s="11" customFormat="1" ht="3" customHeight="1" x14ac:dyDescent="0.25">
      <c r="B33" s="10"/>
    </row>
    <row r="34" spans="1:16" s="13" customFormat="1" ht="0.95" customHeight="1" x14ac:dyDescent="0.25">
      <c r="A34" s="11"/>
    </row>
    <row r="35" spans="1:16" s="11" customFormat="1" x14ac:dyDescent="0.25"/>
    <row r="36" spans="1:16" x14ac:dyDescent="0.25">
      <c r="B36" s="25" t="s">
        <v>58</v>
      </c>
      <c r="C36" s="25"/>
      <c r="D36" s="25"/>
      <c r="E36" s="25"/>
      <c r="F36" s="25"/>
      <c r="G36" s="25"/>
      <c r="H36" s="25"/>
      <c r="I36" s="26">
        <f>I28</f>
        <v>0</v>
      </c>
      <c r="J36" s="26">
        <f t="shared" ref="J36:P36" si="2">J28</f>
        <v>0</v>
      </c>
      <c r="K36" s="26">
        <f t="shared" si="2"/>
        <v>0</v>
      </c>
      <c r="L36" s="26">
        <f t="shared" si="2"/>
        <v>0</v>
      </c>
      <c r="M36" s="26">
        <f t="shared" si="2"/>
        <v>0</v>
      </c>
      <c r="N36" s="26">
        <f t="shared" si="2"/>
        <v>0</v>
      </c>
      <c r="O36" s="26">
        <f t="shared" si="2"/>
        <v>0</v>
      </c>
      <c r="P36" s="26">
        <f t="shared" si="2"/>
        <v>0</v>
      </c>
    </row>
    <row r="38" spans="1:16" x14ac:dyDescent="0.25">
      <c r="B38" s="25" t="s">
        <v>59</v>
      </c>
      <c r="C38" s="25"/>
      <c r="D38" s="25"/>
      <c r="E38" s="25"/>
      <c r="F38" s="25"/>
      <c r="G38" s="25"/>
      <c r="H38" s="25"/>
      <c r="I38" s="28">
        <f>(IF(I36&lt;600000.01,0,IF(I36&gt;1200000,10%,((I36-600000)/600000)/10)))</f>
        <v>0</v>
      </c>
      <c r="J38" s="28">
        <f t="shared" ref="J38:P38" si="3">(IF(J36&lt;600000.01,0,IF(J36&gt;1200000,10%,((J36-600000)/600000)/10)))</f>
        <v>0</v>
      </c>
      <c r="K38" s="28">
        <f t="shared" si="3"/>
        <v>0</v>
      </c>
      <c r="L38" s="28">
        <f t="shared" si="3"/>
        <v>0</v>
      </c>
      <c r="M38" s="28">
        <f t="shared" si="3"/>
        <v>0</v>
      </c>
      <c r="N38" s="28">
        <f t="shared" si="3"/>
        <v>0</v>
      </c>
      <c r="O38" s="28">
        <f t="shared" si="3"/>
        <v>0</v>
      </c>
      <c r="P38" s="28">
        <f t="shared" si="3"/>
        <v>0</v>
      </c>
    </row>
    <row r="40" spans="1:16" x14ac:dyDescent="0.25">
      <c r="B40" s="25" t="s">
        <v>69</v>
      </c>
      <c r="C40" s="25"/>
      <c r="D40" s="25"/>
      <c r="E40" s="25"/>
      <c r="F40" s="25"/>
      <c r="G40" s="25"/>
      <c r="H40" s="25"/>
      <c r="I40" s="29">
        <f>I36*I38</f>
        <v>0</v>
      </c>
      <c r="J40" s="29">
        <f t="shared" ref="J40:P40" si="4">J36*J38</f>
        <v>0</v>
      </c>
      <c r="K40" s="29">
        <f t="shared" si="4"/>
        <v>0</v>
      </c>
      <c r="L40" s="29">
        <f t="shared" si="4"/>
        <v>0</v>
      </c>
      <c r="M40" s="29">
        <f t="shared" si="4"/>
        <v>0</v>
      </c>
      <c r="N40" s="29">
        <f t="shared" si="4"/>
        <v>0</v>
      </c>
      <c r="O40" s="29">
        <f t="shared" si="4"/>
        <v>0</v>
      </c>
      <c r="P40" s="29">
        <f t="shared" si="4"/>
        <v>0</v>
      </c>
    </row>
    <row r="42" spans="1:16" x14ac:dyDescent="0.25">
      <c r="B42" s="25" t="s">
        <v>74</v>
      </c>
      <c r="C42" s="25"/>
      <c r="D42" s="25"/>
      <c r="E42" s="25"/>
      <c r="F42" s="25"/>
      <c r="G42" s="25"/>
      <c r="H42" s="25"/>
      <c r="I42" s="29">
        <f>I36-I40</f>
        <v>0</v>
      </c>
      <c r="J42" s="29">
        <f t="shared" ref="J42:P42" si="5">J36-J40</f>
        <v>0</v>
      </c>
      <c r="K42" s="29">
        <f t="shared" si="5"/>
        <v>0</v>
      </c>
      <c r="L42" s="29">
        <f t="shared" si="5"/>
        <v>0</v>
      </c>
      <c r="M42" s="29">
        <f t="shared" si="5"/>
        <v>0</v>
      </c>
      <c r="N42" s="29">
        <f t="shared" si="5"/>
        <v>0</v>
      </c>
      <c r="O42" s="29">
        <f t="shared" si="5"/>
        <v>0</v>
      </c>
      <c r="P42" s="29">
        <f t="shared" si="5"/>
        <v>0</v>
      </c>
    </row>
    <row r="1048571" spans="2:2" x14ac:dyDescent="0.25">
      <c r="B1048571" s="30" t="s">
        <v>63</v>
      </c>
    </row>
    <row r="1048572" spans="2:2" x14ac:dyDescent="0.25">
      <c r="B1048572" s="30" t="s">
        <v>64</v>
      </c>
    </row>
  </sheetData>
  <sheetProtection algorithmName="SHA-512" hashValue="akKFRR0Pw6hZUOsyKgkhde6sNe4I1+b7lpMl1x3LGdUsy+VefZM/3ELvNmAJ0r73HmGKA7PEht/OF/9ce83AsQ==" saltValue="FgZ/UnCvVOivIkdfWHv4qA==" spinCount="100000" sheet="1" formatCells="0" formatColumns="0" formatRows="0" insertColumns="0" insertRows="0" insertHyperlinks="0" deleteColumns="0" deleteRows="0" sort="0" autoFilter="0" pivotTables="0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F5F83A-5AE0-44AD-AE7D-E3D80ADB71E9}">
          <x14:formula1>
            <xm:f>'Aba de Apoio'!$B$5:$B$55</xm:f>
          </x14:formula1>
          <xm:sqref>D11 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DAEC3-47C5-44C1-844E-EE3AAF1318FB}">
  <dimension ref="A1:BN49"/>
  <sheetViews>
    <sheetView showGridLines="0" workbookViewId="0">
      <selection activeCell="I17" sqref="I17"/>
    </sheetView>
  </sheetViews>
  <sheetFormatPr defaultRowHeight="15" x14ac:dyDescent="0.25"/>
  <cols>
    <col min="1" max="1" width="3.7109375" style="11" customWidth="1"/>
    <col min="2" max="2" width="26.85546875" style="11" customWidth="1"/>
    <col min="3" max="3" width="15.7109375" style="11" customWidth="1"/>
    <col min="4" max="4" width="17.7109375" style="11" customWidth="1"/>
    <col min="5" max="5" width="10.42578125" style="11" customWidth="1"/>
    <col min="6" max="6" width="2.7109375" style="11" customWidth="1"/>
    <col min="7" max="7" width="9.140625" style="11"/>
    <col min="8" max="8" width="22.140625" style="11" bestFit="1" customWidth="1"/>
    <col min="9" max="16" width="17.7109375" style="11" customWidth="1"/>
    <col min="17" max="16384" width="9.140625" style="11"/>
  </cols>
  <sheetData>
    <row r="1" spans="1:66" ht="25.5" customHeight="1" x14ac:dyDescent="0.25">
      <c r="A1" s="10"/>
      <c r="B1" s="10"/>
      <c r="C1" s="10"/>
      <c r="D1" s="95" t="s">
        <v>82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BD1" s="12"/>
      <c r="BE1" s="12"/>
      <c r="BN1" s="12"/>
    </row>
    <row r="2" spans="1:66" s="14" customFormat="1" ht="0.9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BD2" s="15"/>
      <c r="BE2" s="15"/>
      <c r="BN2" s="15"/>
    </row>
    <row r="3" spans="1:66" x14ac:dyDescent="0.25">
      <c r="AS3" s="10"/>
      <c r="AT3" s="10"/>
      <c r="AU3" s="10"/>
      <c r="AV3" s="10"/>
      <c r="AW3" s="10"/>
      <c r="BD3" s="12"/>
      <c r="BE3" s="12"/>
      <c r="BN3" s="12"/>
    </row>
    <row r="4" spans="1:66" x14ac:dyDescent="0.25">
      <c r="B4" s="10" t="s">
        <v>78</v>
      </c>
      <c r="AS4" s="10"/>
      <c r="AT4" s="10"/>
      <c r="AU4" s="10"/>
      <c r="AV4" s="10"/>
      <c r="AW4" s="10"/>
      <c r="BD4" s="12"/>
      <c r="BE4" s="12"/>
      <c r="BN4" s="12"/>
    </row>
    <row r="5" spans="1:66" ht="15.75" thickBot="1" x14ac:dyDescent="0.3">
      <c r="B5" s="11" t="s">
        <v>83</v>
      </c>
      <c r="F5" s="20"/>
      <c r="AS5" s="10"/>
      <c r="AT5" s="10"/>
      <c r="AU5" s="10"/>
      <c r="AV5" s="10"/>
      <c r="AW5" s="10"/>
      <c r="BD5" s="12"/>
      <c r="BE5" s="12"/>
      <c r="BN5" s="12"/>
    </row>
    <row r="6" spans="1:66" ht="15.75" thickTop="1" x14ac:dyDescent="0.25">
      <c r="AS6" s="10"/>
      <c r="AT6" s="10"/>
      <c r="AU6" s="10"/>
      <c r="AV6" s="10"/>
      <c r="AW6" s="10"/>
      <c r="BD6" s="12"/>
      <c r="BE6" s="12"/>
      <c r="BN6" s="12"/>
    </row>
    <row r="7" spans="1:66" ht="15.75" thickBot="1" x14ac:dyDescent="0.3">
      <c r="B7" s="18" t="s">
        <v>52</v>
      </c>
      <c r="C7" s="19"/>
      <c r="D7" s="20">
        <f>SIMULADOR!D7</f>
        <v>0</v>
      </c>
      <c r="AS7" s="10"/>
      <c r="AT7" s="10"/>
      <c r="AU7" s="10"/>
      <c r="AV7" s="10"/>
      <c r="AW7" s="10"/>
      <c r="BD7" s="12"/>
      <c r="BE7" s="12"/>
      <c r="BN7" s="12"/>
    </row>
    <row r="8" spans="1:66" ht="15.75" thickTop="1" x14ac:dyDescent="0.25">
      <c r="B8" s="10"/>
      <c r="AS8" s="10"/>
      <c r="AT8" s="10"/>
      <c r="AU8" s="10"/>
      <c r="AV8" s="10"/>
      <c r="AW8" s="10"/>
      <c r="BD8" s="12"/>
      <c r="BE8" s="12"/>
      <c r="BN8" s="12"/>
    </row>
    <row r="9" spans="1:66" ht="15.75" thickBot="1" x14ac:dyDescent="0.3">
      <c r="B9" s="18" t="s">
        <v>53</v>
      </c>
      <c r="C9" s="19"/>
      <c r="D9" s="20">
        <f>SIMULADOR!D9</f>
        <v>0</v>
      </c>
      <c r="I9" s="31">
        <f>$D$25-I21</f>
        <v>11756.177500000002</v>
      </c>
      <c r="J9" s="31">
        <f t="shared" ref="J9:P9" si="0">$D$25-J21</f>
        <v>11756.177500000002</v>
      </c>
      <c r="K9" s="31">
        <f t="shared" si="0"/>
        <v>11756.177500000002</v>
      </c>
      <c r="L9" s="31">
        <f t="shared" si="0"/>
        <v>11756.177500000002</v>
      </c>
      <c r="M9" s="31">
        <f t="shared" si="0"/>
        <v>11756.177500000002</v>
      </c>
      <c r="N9" s="31">
        <f t="shared" si="0"/>
        <v>11756.177500000002</v>
      </c>
      <c r="O9" s="31">
        <f t="shared" si="0"/>
        <v>11756.177500000002</v>
      </c>
      <c r="P9" s="31">
        <f t="shared" si="0"/>
        <v>11756.177500000002</v>
      </c>
      <c r="AS9" s="10"/>
      <c r="AT9" s="10"/>
      <c r="AU9" s="10"/>
      <c r="AV9" s="10"/>
      <c r="AW9" s="10"/>
      <c r="BD9" s="12"/>
      <c r="BE9" s="12"/>
      <c r="BN9" s="12"/>
    </row>
    <row r="10" spans="1:66" ht="15.75" thickTop="1" x14ac:dyDescent="0.25">
      <c r="B10" s="10"/>
      <c r="AS10" s="10"/>
      <c r="AT10" s="10"/>
      <c r="AU10" s="10"/>
      <c r="AV10" s="10"/>
      <c r="AW10" s="10"/>
      <c r="BD10" s="12"/>
      <c r="BE10" s="12"/>
      <c r="BN10" s="12"/>
    </row>
    <row r="11" spans="1:66" x14ac:dyDescent="0.25">
      <c r="B11" s="11" t="s">
        <v>49</v>
      </c>
      <c r="D11" s="12">
        <f>D7-D9</f>
        <v>0</v>
      </c>
      <c r="E11" s="32"/>
      <c r="AS11" s="10"/>
      <c r="AT11" s="10"/>
      <c r="AU11" s="10"/>
      <c r="AV11" s="10"/>
      <c r="AW11" s="10"/>
      <c r="BD11" s="12"/>
      <c r="BE11" s="12"/>
      <c r="BN11" s="12"/>
    </row>
    <row r="12" spans="1:66" x14ac:dyDescent="0.25">
      <c r="AS12" s="10"/>
      <c r="AT12" s="10"/>
      <c r="AU12" s="10"/>
      <c r="AV12" s="10"/>
      <c r="AW12" s="10"/>
      <c r="BD12" s="12"/>
      <c r="BE12" s="12"/>
      <c r="BN12" s="12"/>
    </row>
    <row r="13" spans="1:66" x14ac:dyDescent="0.25">
      <c r="B13" s="22" t="s">
        <v>0</v>
      </c>
      <c r="C13" s="23"/>
      <c r="D13" s="23"/>
      <c r="E13" s="23"/>
      <c r="F13" s="23"/>
      <c r="G13" s="23"/>
      <c r="H13" s="23"/>
      <c r="I13" s="24">
        <v>2026</v>
      </c>
      <c r="J13" s="24">
        <v>2027</v>
      </c>
      <c r="K13" s="24">
        <v>2028</v>
      </c>
      <c r="L13" s="24">
        <v>2029</v>
      </c>
      <c r="M13" s="24">
        <v>2030</v>
      </c>
      <c r="N13" s="24">
        <v>2031</v>
      </c>
      <c r="O13" s="24">
        <v>2032</v>
      </c>
      <c r="P13" s="24">
        <v>2033</v>
      </c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</row>
    <row r="14" spans="1:66" ht="3" customHeight="1" x14ac:dyDescent="0.25">
      <c r="B14" s="10"/>
    </row>
    <row r="15" spans="1:66" ht="0.95" customHeight="1" x14ac:dyDescent="0.25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7" spans="2:16" ht="15.75" thickBot="1" x14ac:dyDescent="0.3">
      <c r="B17" s="11" t="s">
        <v>24</v>
      </c>
      <c r="D17" s="12">
        <f>D11</f>
        <v>0</v>
      </c>
      <c r="H17" s="33" t="s">
        <v>28</v>
      </c>
      <c r="I17" s="34">
        <f>$P$31*L35</f>
        <v>0</v>
      </c>
      <c r="J17" s="34">
        <f>$P$31*L36</f>
        <v>0</v>
      </c>
      <c r="K17" s="34">
        <f>$P$31*L37</f>
        <v>0</v>
      </c>
      <c r="L17" s="34">
        <f>$P$31*L38</f>
        <v>0</v>
      </c>
      <c r="M17" s="34">
        <f>$P$31*L39</f>
        <v>0</v>
      </c>
      <c r="N17" s="34">
        <f>$P$31*L40</f>
        <v>0</v>
      </c>
      <c r="O17" s="34">
        <f>$P$31*L41</f>
        <v>0</v>
      </c>
      <c r="P17" s="34">
        <f>$P$31*L42</f>
        <v>0</v>
      </c>
    </row>
    <row r="18" spans="2:16" ht="15.75" thickTop="1" x14ac:dyDescent="0.25">
      <c r="H18" s="35"/>
      <c r="I18" s="36"/>
      <c r="J18" s="36"/>
      <c r="K18" s="36"/>
      <c r="L18" s="36"/>
      <c r="M18" s="36"/>
      <c r="N18" s="36"/>
      <c r="O18" s="36"/>
      <c r="P18" s="36"/>
    </row>
    <row r="19" spans="2:16" ht="15.75" thickBot="1" x14ac:dyDescent="0.3">
      <c r="B19" s="18" t="s">
        <v>25</v>
      </c>
      <c r="C19" s="18"/>
      <c r="D19" s="37">
        <f>SIMULADOR!D11</f>
        <v>0</v>
      </c>
      <c r="H19" s="33" t="s">
        <v>1</v>
      </c>
      <c r="I19" s="38">
        <f t="shared" ref="I19:P19" si="1">$L$32</f>
        <v>-11756.177500000002</v>
      </c>
      <c r="J19" s="38">
        <f t="shared" si="1"/>
        <v>-11756.177500000002</v>
      </c>
      <c r="K19" s="38">
        <f t="shared" si="1"/>
        <v>-11756.177500000002</v>
      </c>
      <c r="L19" s="38">
        <f t="shared" si="1"/>
        <v>-11756.177500000002</v>
      </c>
      <c r="M19" s="38">
        <f t="shared" si="1"/>
        <v>-11756.177500000002</v>
      </c>
      <c r="N19" s="38">
        <f t="shared" si="1"/>
        <v>-11756.177500000002</v>
      </c>
      <c r="O19" s="38">
        <f t="shared" si="1"/>
        <v>-11756.177500000002</v>
      </c>
      <c r="P19" s="38">
        <f t="shared" si="1"/>
        <v>-11756.177500000002</v>
      </c>
    </row>
    <row r="20" spans="2:16" ht="15.75" thickTop="1" x14ac:dyDescent="0.25">
      <c r="H20" s="35"/>
      <c r="I20" s="36"/>
      <c r="J20" s="36"/>
      <c r="K20" s="36"/>
      <c r="L20" s="36"/>
      <c r="M20" s="36"/>
      <c r="N20" s="36"/>
      <c r="O20" s="36"/>
      <c r="P20" s="36"/>
    </row>
    <row r="21" spans="2:16" ht="15.75" thickBot="1" x14ac:dyDescent="0.3">
      <c r="B21" s="18" t="s">
        <v>50</v>
      </c>
      <c r="C21" s="18"/>
      <c r="D21" s="20"/>
      <c r="H21" s="33" t="s">
        <v>29</v>
      </c>
      <c r="I21" s="39">
        <f>I19+I17</f>
        <v>-11756.177500000002</v>
      </c>
      <c r="J21" s="39">
        <f t="shared" ref="J21:P21" si="2">J19+J17</f>
        <v>-11756.177500000002</v>
      </c>
      <c r="K21" s="39">
        <f t="shared" si="2"/>
        <v>-11756.177500000002</v>
      </c>
      <c r="L21" s="39">
        <f t="shared" si="2"/>
        <v>-11756.177500000002</v>
      </c>
      <c r="M21" s="39">
        <f t="shared" si="2"/>
        <v>-11756.177500000002</v>
      </c>
      <c r="N21" s="39">
        <f t="shared" si="2"/>
        <v>-11756.177500000002</v>
      </c>
      <c r="O21" s="39">
        <f t="shared" si="2"/>
        <v>-11756.177500000002</v>
      </c>
      <c r="P21" s="39">
        <f t="shared" si="2"/>
        <v>-11756.177500000002</v>
      </c>
    </row>
    <row r="22" spans="2:16" ht="15.75" thickTop="1" x14ac:dyDescent="0.25">
      <c r="I22" s="40"/>
      <c r="J22" s="40"/>
      <c r="K22" s="40"/>
      <c r="L22" s="40"/>
      <c r="M22" s="40"/>
      <c r="N22" s="40"/>
      <c r="O22" s="40"/>
      <c r="P22" s="40"/>
    </row>
    <row r="23" spans="2:16" ht="15.75" thickBot="1" x14ac:dyDescent="0.3">
      <c r="B23" s="11" t="s">
        <v>5</v>
      </c>
      <c r="D23" s="12">
        <f>D17*12</f>
        <v>0</v>
      </c>
      <c r="H23" s="41" t="s">
        <v>30</v>
      </c>
      <c r="I23" s="42" t="e">
        <f>I21/$D$25</f>
        <v>#DIV/0!</v>
      </c>
      <c r="J23" s="42" t="e">
        <f t="shared" ref="J23:P23" si="3">J21/$D$25</f>
        <v>#DIV/0!</v>
      </c>
      <c r="K23" s="42" t="e">
        <f t="shared" si="3"/>
        <v>#DIV/0!</v>
      </c>
      <c r="L23" s="42" t="e">
        <f t="shared" si="3"/>
        <v>#DIV/0!</v>
      </c>
      <c r="M23" s="42" t="e">
        <f t="shared" si="3"/>
        <v>#DIV/0!</v>
      </c>
      <c r="N23" s="42" t="e">
        <f t="shared" si="3"/>
        <v>#DIV/0!</v>
      </c>
      <c r="O23" s="42" t="e">
        <f t="shared" si="3"/>
        <v>#DIV/0!</v>
      </c>
      <c r="P23" s="42" t="e">
        <f t="shared" si="3"/>
        <v>#DIV/0!</v>
      </c>
    </row>
    <row r="24" spans="2:16" ht="15.75" thickTop="1" x14ac:dyDescent="0.25">
      <c r="B24" s="11" t="s">
        <v>6</v>
      </c>
      <c r="D24" s="12">
        <f>D21*12</f>
        <v>0</v>
      </c>
      <c r="H24" s="10"/>
    </row>
    <row r="25" spans="2:16" x14ac:dyDescent="0.25">
      <c r="B25" s="10" t="s">
        <v>26</v>
      </c>
      <c r="D25" s="43">
        <f>D24+D23</f>
        <v>0</v>
      </c>
    </row>
    <row r="26" spans="2:16" x14ac:dyDescent="0.25">
      <c r="H26" s="10" t="s">
        <v>35</v>
      </c>
      <c r="I26" s="44" t="s">
        <v>33</v>
      </c>
      <c r="J26" s="44" t="s">
        <v>32</v>
      </c>
      <c r="K26" s="44" t="s">
        <v>34</v>
      </c>
      <c r="L26" s="44" t="s">
        <v>1</v>
      </c>
      <c r="N26" s="45" t="s">
        <v>40</v>
      </c>
      <c r="O26" s="18"/>
      <c r="P26" s="18"/>
    </row>
    <row r="27" spans="2:16" ht="15.75" thickBot="1" x14ac:dyDescent="0.3">
      <c r="B27" s="18" t="s">
        <v>7</v>
      </c>
      <c r="C27" s="19"/>
      <c r="D27" s="46">
        <v>0.28000000000000003</v>
      </c>
      <c r="H27" s="10" t="s">
        <v>8</v>
      </c>
      <c r="I27" s="47">
        <v>0</v>
      </c>
      <c r="J27" s="48">
        <v>27110.400000000001</v>
      </c>
      <c r="K27" s="48">
        <f>J27</f>
        <v>27110.400000000001</v>
      </c>
      <c r="L27" s="48">
        <f>I27*K27</f>
        <v>0</v>
      </c>
      <c r="N27" s="18" t="s">
        <v>3</v>
      </c>
      <c r="O27" s="18"/>
      <c r="P27" s="49">
        <f>D25</f>
        <v>0</v>
      </c>
    </row>
    <row r="28" spans="2:16" ht="15.75" thickTop="1" x14ac:dyDescent="0.25">
      <c r="B28" s="11" t="s">
        <v>27</v>
      </c>
      <c r="D28" s="50">
        <v>0.3</v>
      </c>
      <c r="H28" s="10" t="s">
        <v>10</v>
      </c>
      <c r="I28" s="47">
        <v>7.4999999999999997E-2</v>
      </c>
      <c r="J28" s="48">
        <v>33919.800000000003</v>
      </c>
      <c r="K28" s="48">
        <f>J28-J27</f>
        <v>6809.4000000000015</v>
      </c>
      <c r="L28" s="48">
        <f t="shared" ref="L28:L31" si="4">I28*K28</f>
        <v>510.7050000000001</v>
      </c>
      <c r="N28" s="51" t="s">
        <v>4</v>
      </c>
      <c r="O28" s="51"/>
      <c r="P28" s="52">
        <f>MAX(D32,D34)</f>
        <v>3651.5</v>
      </c>
    </row>
    <row r="29" spans="2:16" x14ac:dyDescent="0.25">
      <c r="B29" s="11" t="s">
        <v>2</v>
      </c>
      <c r="D29" s="53">
        <f>D27*D28</f>
        <v>8.4000000000000005E-2</v>
      </c>
      <c r="H29" s="10" t="s">
        <v>12</v>
      </c>
      <c r="I29" s="47">
        <v>0.15</v>
      </c>
      <c r="J29" s="48">
        <v>45012.6</v>
      </c>
      <c r="K29" s="48">
        <f t="shared" ref="K29:K30" si="5">J29-J28</f>
        <v>11092.799999999996</v>
      </c>
      <c r="L29" s="48">
        <f t="shared" si="4"/>
        <v>1663.9199999999994</v>
      </c>
      <c r="N29" s="51" t="s">
        <v>41</v>
      </c>
      <c r="O29" s="51"/>
      <c r="P29" s="52">
        <f>P27-P28</f>
        <v>-3651.5</v>
      </c>
    </row>
    <row r="30" spans="2:16" x14ac:dyDescent="0.25">
      <c r="H30" s="10" t="s">
        <v>13</v>
      </c>
      <c r="I30" s="47">
        <v>0.22500000000000001</v>
      </c>
      <c r="J30" s="48">
        <v>55976.1</v>
      </c>
      <c r="K30" s="48">
        <f t="shared" si="5"/>
        <v>10963.5</v>
      </c>
      <c r="L30" s="48">
        <f t="shared" si="4"/>
        <v>2466.7874999999999</v>
      </c>
      <c r="N30" s="54"/>
      <c r="O30" s="54"/>
      <c r="P30" s="54"/>
    </row>
    <row r="31" spans="2:16" ht="15.75" thickBot="1" x14ac:dyDescent="0.3">
      <c r="B31" s="10" t="s">
        <v>9</v>
      </c>
      <c r="H31" s="55" t="s">
        <v>14</v>
      </c>
      <c r="I31" s="56">
        <v>0.27500000000000002</v>
      </c>
      <c r="J31" s="57">
        <f>P29</f>
        <v>-3651.5</v>
      </c>
      <c r="K31" s="57">
        <f>J31-J30</f>
        <v>-59627.6</v>
      </c>
      <c r="L31" s="57">
        <f t="shared" si="4"/>
        <v>-16397.59</v>
      </c>
      <c r="N31" s="58" t="s">
        <v>42</v>
      </c>
      <c r="O31" s="59"/>
      <c r="P31" s="60">
        <f>IF(OR(AND(D19&gt;'Aba de Apoio'!E5,D23&gt;'Aba de Apoio'!E6),D23&gt;'Aba de Apoio'!E7),D23, 0)</f>
        <v>0</v>
      </c>
    </row>
    <row r="32" spans="2:16" x14ac:dyDescent="0.25">
      <c r="B32" s="11" t="s">
        <v>11</v>
      </c>
      <c r="D32" s="12">
        <f>MIN(D25*20%,D33)</f>
        <v>0</v>
      </c>
      <c r="H32" s="10" t="s">
        <v>31</v>
      </c>
      <c r="I32" s="61"/>
      <c r="J32" s="61"/>
      <c r="K32" s="61"/>
      <c r="L32" s="62">
        <f>SUM(L27:L31)</f>
        <v>-11756.177500000002</v>
      </c>
    </row>
    <row r="33" spans="2:12" x14ac:dyDescent="0.25">
      <c r="D33" s="63">
        <v>16754.34</v>
      </c>
    </row>
    <row r="34" spans="2:12" x14ac:dyDescent="0.25">
      <c r="B34" s="10" t="s">
        <v>51</v>
      </c>
      <c r="D34" s="64">
        <f>(D38*E46)+D36+E47+D42+D44+D46</f>
        <v>3651.5</v>
      </c>
      <c r="H34" s="24" t="s">
        <v>36</v>
      </c>
      <c r="I34" s="24" t="s">
        <v>37</v>
      </c>
      <c r="J34" s="24" t="s">
        <v>38</v>
      </c>
      <c r="K34" s="24" t="s">
        <v>31</v>
      </c>
      <c r="L34" s="24" t="s">
        <v>39</v>
      </c>
    </row>
    <row r="35" spans="2:12" x14ac:dyDescent="0.25">
      <c r="B35" s="10"/>
      <c r="D35" s="65"/>
      <c r="H35" s="66">
        <v>2026</v>
      </c>
      <c r="I35" s="67">
        <v>1E-3</v>
      </c>
      <c r="J35" s="67">
        <v>8.9999999999999993E-3</v>
      </c>
      <c r="K35" s="67">
        <f>I35+J35</f>
        <v>9.9999999999999985E-3</v>
      </c>
      <c r="L35" s="68">
        <f>K35</f>
        <v>9.9999999999999985E-3</v>
      </c>
    </row>
    <row r="36" spans="2:12" ht="15.75" thickBot="1" x14ac:dyDescent="0.3">
      <c r="B36" s="18" t="s">
        <v>15</v>
      </c>
      <c r="C36" s="18"/>
      <c r="D36" s="20"/>
      <c r="E36" s="69"/>
      <c r="H36" s="70">
        <v>2027</v>
      </c>
      <c r="I36" s="71">
        <v>1E-3</v>
      </c>
      <c r="J36" s="71">
        <v>9.2999999999999999E-2</v>
      </c>
      <c r="K36" s="72">
        <f>I36+J36</f>
        <v>9.4E-2</v>
      </c>
      <c r="L36" s="73">
        <f>(30%*J36)+I36</f>
        <v>2.8899999999999999E-2</v>
      </c>
    </row>
    <row r="37" spans="2:12" ht="15.75" thickTop="1" x14ac:dyDescent="0.25">
      <c r="D37" s="74"/>
      <c r="E37" s="69"/>
      <c r="H37" s="70">
        <v>2028</v>
      </c>
      <c r="I37" s="71">
        <v>1E-3</v>
      </c>
      <c r="J37" s="71">
        <v>9.2999999999999999E-2</v>
      </c>
      <c r="K37" s="72">
        <f t="shared" ref="K37:K42" si="6">I37+J37</f>
        <v>9.4E-2</v>
      </c>
      <c r="L37" s="73">
        <f>(30%*J36)+I36</f>
        <v>2.8899999999999999E-2</v>
      </c>
    </row>
    <row r="38" spans="2:12" ht="15.75" thickBot="1" x14ac:dyDescent="0.3">
      <c r="B38" s="18" t="s">
        <v>16</v>
      </c>
      <c r="C38" s="18"/>
      <c r="D38" s="37">
        <f>SIMULADOR!D13</f>
        <v>0</v>
      </c>
      <c r="E38" s="69"/>
      <c r="H38" s="70">
        <v>2029</v>
      </c>
      <c r="I38" s="72">
        <v>1.8700000000000001E-2</v>
      </c>
      <c r="J38" s="71">
        <v>9.2999999999999999E-2</v>
      </c>
      <c r="K38" s="72">
        <f t="shared" si="6"/>
        <v>0.11169999999999999</v>
      </c>
      <c r="L38" s="73">
        <f t="shared" ref="L38:L42" si="7">30%*K38</f>
        <v>3.3509999999999998E-2</v>
      </c>
    </row>
    <row r="39" spans="2:12" ht="15.75" thickTop="1" x14ac:dyDescent="0.25">
      <c r="D39" s="75"/>
      <c r="E39" s="69"/>
      <c r="H39" s="70">
        <v>2030</v>
      </c>
      <c r="I39" s="72">
        <v>3.7400000000000003E-2</v>
      </c>
      <c r="J39" s="71">
        <v>9.2999999999999999E-2</v>
      </c>
      <c r="K39" s="72">
        <f t="shared" si="6"/>
        <v>0.13040000000000002</v>
      </c>
      <c r="L39" s="73">
        <f t="shared" si="7"/>
        <v>3.9120000000000002E-2</v>
      </c>
    </row>
    <row r="40" spans="2:12" ht="15.75" thickBot="1" x14ac:dyDescent="0.3">
      <c r="B40" s="18" t="s">
        <v>17</v>
      </c>
      <c r="C40" s="18"/>
      <c r="D40" s="20"/>
      <c r="E40" s="69"/>
      <c r="H40" s="70">
        <v>2031</v>
      </c>
      <c r="I40" s="72">
        <v>5.6099999999999997E-2</v>
      </c>
      <c r="J40" s="71">
        <v>9.2999999999999999E-2</v>
      </c>
      <c r="K40" s="72">
        <f t="shared" si="6"/>
        <v>0.14910000000000001</v>
      </c>
      <c r="L40" s="73">
        <f t="shared" si="7"/>
        <v>4.4729999999999999E-2</v>
      </c>
    </row>
    <row r="41" spans="2:12" ht="15.75" thickTop="1" x14ac:dyDescent="0.25">
      <c r="D41" s="74"/>
      <c r="E41" s="69"/>
      <c r="H41" s="70">
        <v>2032</v>
      </c>
      <c r="I41" s="72">
        <v>7.4800000000000005E-2</v>
      </c>
      <c r="J41" s="71">
        <v>9.2999999999999999E-2</v>
      </c>
      <c r="K41" s="72">
        <f t="shared" si="6"/>
        <v>0.1678</v>
      </c>
      <c r="L41" s="73">
        <f t="shared" si="7"/>
        <v>5.0340000000000003E-2</v>
      </c>
    </row>
    <row r="42" spans="2:12" ht="15.75" thickBot="1" x14ac:dyDescent="0.3">
      <c r="B42" s="18" t="s">
        <v>18</v>
      </c>
      <c r="C42" s="18"/>
      <c r="D42" s="20"/>
      <c r="E42" s="69"/>
      <c r="H42" s="76">
        <v>2033</v>
      </c>
      <c r="I42" s="77">
        <v>0.187</v>
      </c>
      <c r="J42" s="77">
        <v>9.2999999999999999E-2</v>
      </c>
      <c r="K42" s="78">
        <f t="shared" si="6"/>
        <v>0.28000000000000003</v>
      </c>
      <c r="L42" s="79">
        <f t="shared" si="7"/>
        <v>8.4000000000000005E-2</v>
      </c>
    </row>
    <row r="43" spans="2:12" ht="15.75" thickTop="1" x14ac:dyDescent="0.25">
      <c r="D43" s="74"/>
      <c r="E43" s="69"/>
    </row>
    <row r="44" spans="2:12" ht="15.75" thickBot="1" x14ac:dyDescent="0.3">
      <c r="B44" s="18" t="s">
        <v>19</v>
      </c>
      <c r="C44" s="18"/>
      <c r="D44" s="20"/>
      <c r="E44" s="69"/>
    </row>
    <row r="45" spans="2:12" ht="15.75" thickTop="1" x14ac:dyDescent="0.25">
      <c r="D45" s="74"/>
      <c r="E45" s="80"/>
    </row>
    <row r="46" spans="2:12" ht="15.75" thickBot="1" x14ac:dyDescent="0.3">
      <c r="B46" s="18" t="s">
        <v>20</v>
      </c>
      <c r="C46" s="18"/>
      <c r="D46" s="20"/>
      <c r="E46" s="81">
        <v>2275.08</v>
      </c>
    </row>
    <row r="47" spans="2:12" ht="15.75" thickTop="1" x14ac:dyDescent="0.25">
      <c r="D47" s="69"/>
      <c r="E47" s="81">
        <f>MIN(D40,3651.5)</f>
        <v>3651.5</v>
      </c>
    </row>
    <row r="48" spans="2:12" x14ac:dyDescent="0.25">
      <c r="D48" s="35"/>
      <c r="E48" s="63"/>
    </row>
    <row r="49" spans="4:4" x14ac:dyDescent="0.25">
      <c r="D49" s="35"/>
    </row>
  </sheetData>
  <sheetProtection algorithmName="SHA-512" hashValue="ZYj1s6zh9Y0Qa79qrfCdHW33tF7B5ffq+b8L3vTAlxHg+wdDamcbSStpZr21C467xnA2ZMf9n9aIh0FwyzoBxw==" saltValue="rnlFFAJEaq4m/6vbYH9bcQ==" spinCount="100000" sheet="1" formatCells="0" formatColumns="0" formatRows="0" insertColumns="0" insertRows="0" insertHyperlinks="0" deleteColumns="0" deleteRows="0" sort="0" autoFilter="0" pivotTables="0"/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1DD9B89-B7BC-4443-B619-52F25AC28945}">
          <x14:formula1>
            <xm:f>'Aba de Apoio'!$D$10:$D$12</xm:f>
          </x14:formula1>
          <xm:sqref>D27</xm:sqref>
        </x14:dataValidation>
        <x14:dataValidation type="list" allowBlank="1" showInputMessage="1" showErrorMessage="1" xr:uid="{2720F2D9-4021-473D-962B-95CD6BAF0C35}">
          <x14:formula1>
            <xm:f>'Aba de Apoio'!$B$5:$B$55</xm:f>
          </x14:formula1>
          <xm:sqref>D19</xm:sqref>
        </x14:dataValidation>
        <x14:dataValidation type="list" allowBlank="1" showInputMessage="1" showErrorMessage="1" xr:uid="{3F340EC1-40DC-4822-9F72-03A7ECB4B336}">
          <x14:formula1>
            <xm:f>'Aba de Apoio'!$B$5:$B$20</xm:f>
          </x14:formula1>
          <xm:sqref>D38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C38BF-1F22-4484-BB52-39316B9604E5}">
  <dimension ref="A1:BM43"/>
  <sheetViews>
    <sheetView showGridLines="0" workbookViewId="0">
      <selection activeCell="H15" sqref="H15"/>
    </sheetView>
  </sheetViews>
  <sheetFormatPr defaultRowHeight="15" x14ac:dyDescent="0.25"/>
  <cols>
    <col min="1" max="1" width="3.7109375" style="11" customWidth="1"/>
    <col min="2" max="2" width="26.85546875" style="11" customWidth="1"/>
    <col min="3" max="3" width="22.140625" style="11" customWidth="1"/>
    <col min="4" max="4" width="17.7109375" style="11" customWidth="1"/>
    <col min="5" max="5" width="4.28515625" style="11" customWidth="1"/>
    <col min="6" max="6" width="9.140625" style="11"/>
    <col min="7" max="7" width="31.85546875" style="11" bestFit="1" customWidth="1"/>
    <col min="8" max="15" width="17.7109375" style="11" customWidth="1"/>
    <col min="16" max="16384" width="9.140625" style="11"/>
  </cols>
  <sheetData>
    <row r="1" spans="1:65" ht="25.5" customHeight="1" x14ac:dyDescent="0.25">
      <c r="A1" s="10"/>
      <c r="B1" s="10"/>
      <c r="C1" s="10"/>
      <c r="D1" s="95" t="s">
        <v>82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BC1" s="12"/>
      <c r="BD1" s="12"/>
      <c r="BM1" s="12"/>
    </row>
    <row r="2" spans="1:65" s="14" customFormat="1" ht="0.9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BC2" s="15"/>
      <c r="BD2" s="15"/>
      <c r="BM2" s="15"/>
    </row>
    <row r="3" spans="1:65" x14ac:dyDescent="0.25">
      <c r="AR3" s="10"/>
      <c r="AS3" s="10"/>
      <c r="AT3" s="10"/>
      <c r="AU3" s="10"/>
      <c r="AV3" s="10"/>
      <c r="BC3" s="12"/>
      <c r="BD3" s="12"/>
      <c r="BM3" s="12"/>
    </row>
    <row r="4" spans="1:65" x14ac:dyDescent="0.25">
      <c r="B4" s="10" t="s">
        <v>79</v>
      </c>
      <c r="AR4" s="10"/>
      <c r="AS4" s="10"/>
      <c r="AT4" s="10"/>
      <c r="AU4" s="10"/>
      <c r="AV4" s="10"/>
      <c r="BC4" s="12"/>
      <c r="BD4" s="12"/>
      <c r="BM4" s="12"/>
    </row>
    <row r="5" spans="1:65" x14ac:dyDescent="0.25">
      <c r="B5" s="10"/>
      <c r="AR5" s="10"/>
      <c r="AS5" s="10"/>
      <c r="AT5" s="10"/>
      <c r="AU5" s="10"/>
      <c r="AV5" s="10"/>
      <c r="BC5" s="12"/>
      <c r="BD5" s="12"/>
      <c r="BM5" s="12"/>
    </row>
    <row r="6" spans="1:65" x14ac:dyDescent="0.25">
      <c r="B6" s="22" t="s">
        <v>0</v>
      </c>
      <c r="C6" s="23"/>
      <c r="D6" s="23"/>
      <c r="E6" s="23"/>
      <c r="F6" s="23"/>
      <c r="G6" s="23"/>
      <c r="H6" s="24">
        <v>2026</v>
      </c>
      <c r="I6" s="24">
        <v>2027</v>
      </c>
      <c r="J6" s="24">
        <v>2028</v>
      </c>
      <c r="K6" s="24">
        <v>2029</v>
      </c>
      <c r="L6" s="24">
        <v>2030</v>
      </c>
      <c r="M6" s="24">
        <v>2031</v>
      </c>
      <c r="N6" s="24">
        <v>2032</v>
      </c>
      <c r="O6" s="24">
        <v>2033</v>
      </c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65" ht="3" customHeight="1" x14ac:dyDescent="0.25">
      <c r="B7" s="10"/>
    </row>
    <row r="8" spans="1:65" ht="0.95" customHeight="1" x14ac:dyDescent="0.25"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10" spans="1:65" ht="15.75" thickBot="1" x14ac:dyDescent="0.3">
      <c r="B10" s="18" t="s">
        <v>52</v>
      </c>
      <c r="C10" s="18"/>
      <c r="D10" s="20">
        <f>SIMULADOR!D7</f>
        <v>0</v>
      </c>
      <c r="G10" s="33" t="s">
        <v>28</v>
      </c>
      <c r="H10" s="34">
        <f>K25*$D$14</f>
        <v>0</v>
      </c>
      <c r="I10" s="34">
        <f>K26*$D$14</f>
        <v>0</v>
      </c>
      <c r="J10" s="34">
        <f>K27*$D$14</f>
        <v>0</v>
      </c>
      <c r="K10" s="34">
        <f>K28*$D$14</f>
        <v>0</v>
      </c>
      <c r="L10" s="34">
        <f>K29*$D$14</f>
        <v>0</v>
      </c>
      <c r="M10" s="34">
        <f>K30*$D$14</f>
        <v>0</v>
      </c>
      <c r="N10" s="34">
        <f>K31*$D$14</f>
        <v>0</v>
      </c>
      <c r="O10" s="34">
        <f>K32*$D$14</f>
        <v>0</v>
      </c>
    </row>
    <row r="11" spans="1:65" ht="15.75" thickTop="1" x14ac:dyDescent="0.25">
      <c r="G11" s="82"/>
      <c r="H11" s="36"/>
      <c r="I11" s="36"/>
      <c r="J11" s="36"/>
      <c r="K11" s="36"/>
      <c r="L11" s="36"/>
      <c r="M11" s="36"/>
      <c r="N11" s="36"/>
      <c r="O11" s="36"/>
    </row>
    <row r="12" spans="1:65" ht="15.75" thickBot="1" x14ac:dyDescent="0.3">
      <c r="B12" s="18" t="s">
        <v>25</v>
      </c>
      <c r="C12" s="18"/>
      <c r="D12" s="21">
        <f>SIMULADOR!D11</f>
        <v>0</v>
      </c>
      <c r="G12" s="33" t="s">
        <v>43</v>
      </c>
      <c r="H12" s="38">
        <f t="shared" ref="H12:O12" si="0">IF($D$10&lt;62500,$D$14*$D$22,$D$14*$D$23)</f>
        <v>0</v>
      </c>
      <c r="I12" s="38">
        <f t="shared" si="0"/>
        <v>0</v>
      </c>
      <c r="J12" s="38">
        <f t="shared" si="0"/>
        <v>0</v>
      </c>
      <c r="K12" s="38">
        <f t="shared" si="0"/>
        <v>0</v>
      </c>
      <c r="L12" s="38">
        <f t="shared" si="0"/>
        <v>0</v>
      </c>
      <c r="M12" s="38">
        <f t="shared" si="0"/>
        <v>0</v>
      </c>
      <c r="N12" s="38">
        <f t="shared" si="0"/>
        <v>0</v>
      </c>
      <c r="O12" s="38">
        <f t="shared" si="0"/>
        <v>0</v>
      </c>
    </row>
    <row r="13" spans="1:65" ht="15.75" thickTop="1" x14ac:dyDescent="0.25">
      <c r="G13" s="35"/>
      <c r="H13" s="36"/>
      <c r="I13" s="36"/>
      <c r="J13" s="36"/>
      <c r="K13" s="36"/>
      <c r="L13" s="36"/>
      <c r="M13" s="36"/>
      <c r="N13" s="36"/>
      <c r="O13" s="36"/>
    </row>
    <row r="14" spans="1:65" ht="15.75" thickBot="1" x14ac:dyDescent="0.3">
      <c r="B14" s="10" t="s">
        <v>26</v>
      </c>
      <c r="D14" s="43">
        <f>D10*12</f>
        <v>0</v>
      </c>
      <c r="G14" s="33" t="s">
        <v>47</v>
      </c>
      <c r="H14" s="83">
        <f>H12+H10</f>
        <v>0</v>
      </c>
      <c r="I14" s="83">
        <f t="shared" ref="I14:O14" si="1">I12+I10</f>
        <v>0</v>
      </c>
      <c r="J14" s="83">
        <f t="shared" si="1"/>
        <v>0</v>
      </c>
      <c r="K14" s="83">
        <f t="shared" si="1"/>
        <v>0</v>
      </c>
      <c r="L14" s="83">
        <f t="shared" si="1"/>
        <v>0</v>
      </c>
      <c r="M14" s="83">
        <f t="shared" si="1"/>
        <v>0</v>
      </c>
      <c r="N14" s="83">
        <f t="shared" si="1"/>
        <v>0</v>
      </c>
      <c r="O14" s="83">
        <f t="shared" si="1"/>
        <v>0</v>
      </c>
    </row>
    <row r="15" spans="1:65" ht="15.75" thickTop="1" x14ac:dyDescent="0.25">
      <c r="G15" s="10"/>
      <c r="H15" s="40"/>
      <c r="I15" s="40"/>
      <c r="J15" s="40"/>
      <c r="K15" s="40"/>
      <c r="L15" s="40"/>
      <c r="M15" s="40"/>
      <c r="N15" s="40"/>
      <c r="O15" s="40"/>
    </row>
    <row r="16" spans="1:65" ht="15.75" thickBot="1" x14ac:dyDescent="0.3">
      <c r="B16" s="18" t="s">
        <v>54</v>
      </c>
      <c r="C16" s="18"/>
      <c r="D16" s="20">
        <f>SIMULADOR!D9*12</f>
        <v>0</v>
      </c>
      <c r="G16" s="41" t="s">
        <v>30</v>
      </c>
      <c r="H16" s="42" t="e">
        <f>H14/$D$14</f>
        <v>#DIV/0!</v>
      </c>
      <c r="I16" s="42" t="e">
        <f t="shared" ref="I16:O16" si="2">I14/$D$14</f>
        <v>#DIV/0!</v>
      </c>
      <c r="J16" s="42" t="e">
        <f t="shared" si="2"/>
        <v>#DIV/0!</v>
      </c>
      <c r="K16" s="42" t="e">
        <f t="shared" si="2"/>
        <v>#DIV/0!</v>
      </c>
      <c r="L16" s="42" t="e">
        <f t="shared" si="2"/>
        <v>#DIV/0!</v>
      </c>
      <c r="M16" s="42" t="e">
        <f t="shared" si="2"/>
        <v>#DIV/0!</v>
      </c>
      <c r="N16" s="42" t="e">
        <f t="shared" si="2"/>
        <v>#DIV/0!</v>
      </c>
      <c r="O16" s="42" t="e">
        <f t="shared" si="2"/>
        <v>#DIV/0!</v>
      </c>
    </row>
    <row r="17" spans="2:15" ht="15.75" thickTop="1" x14ac:dyDescent="0.25">
      <c r="G17" s="82"/>
      <c r="H17" s="36"/>
      <c r="I17" s="36"/>
      <c r="J17" s="36"/>
      <c r="K17" s="36"/>
      <c r="L17" s="36"/>
      <c r="M17" s="36"/>
      <c r="N17" s="36"/>
      <c r="O17" s="36"/>
    </row>
    <row r="18" spans="2:15" ht="15.75" thickBot="1" x14ac:dyDescent="0.3">
      <c r="B18" s="10" t="s">
        <v>62</v>
      </c>
      <c r="G18" s="33" t="s">
        <v>46</v>
      </c>
      <c r="H18" s="83">
        <f>$D$14-H14-$D$16</f>
        <v>0</v>
      </c>
      <c r="I18" s="83">
        <f t="shared" ref="I18:O18" si="3">$D$14-I14-$D$16</f>
        <v>0</v>
      </c>
      <c r="J18" s="83">
        <f t="shared" si="3"/>
        <v>0</v>
      </c>
      <c r="K18" s="83">
        <f t="shared" si="3"/>
        <v>0</v>
      </c>
      <c r="L18" s="83">
        <f t="shared" si="3"/>
        <v>0</v>
      </c>
      <c r="M18" s="83">
        <f t="shared" si="3"/>
        <v>0</v>
      </c>
      <c r="N18" s="83">
        <f t="shared" si="3"/>
        <v>0</v>
      </c>
      <c r="O18" s="83">
        <f t="shared" si="3"/>
        <v>0</v>
      </c>
    </row>
    <row r="19" spans="2:15" ht="15.75" thickTop="1" x14ac:dyDescent="0.25">
      <c r="B19" s="18" t="s">
        <v>7</v>
      </c>
      <c r="C19" s="18"/>
      <c r="D19" s="84">
        <v>0.28000000000000003</v>
      </c>
      <c r="G19" s="82"/>
      <c r="H19" s="36"/>
      <c r="I19" s="36"/>
      <c r="J19" s="36"/>
      <c r="K19" s="36"/>
      <c r="L19" s="36"/>
      <c r="M19" s="36"/>
      <c r="N19" s="36"/>
      <c r="O19" s="36"/>
    </row>
    <row r="20" spans="2:15" ht="15.75" thickBot="1" x14ac:dyDescent="0.3">
      <c r="B20" s="85" t="s">
        <v>27</v>
      </c>
      <c r="C20" s="85"/>
      <c r="D20" s="86">
        <v>0.3</v>
      </c>
      <c r="G20" s="33" t="s">
        <v>48</v>
      </c>
      <c r="H20" s="83">
        <f>H18/12</f>
        <v>0</v>
      </c>
      <c r="I20" s="83">
        <f t="shared" ref="I20:O20" si="4">I18/12</f>
        <v>0</v>
      </c>
      <c r="J20" s="83">
        <f t="shared" si="4"/>
        <v>0</v>
      </c>
      <c r="K20" s="83">
        <f t="shared" si="4"/>
        <v>0</v>
      </c>
      <c r="L20" s="83">
        <f t="shared" si="4"/>
        <v>0</v>
      </c>
      <c r="M20" s="83">
        <f t="shared" si="4"/>
        <v>0</v>
      </c>
      <c r="N20" s="83">
        <f t="shared" si="4"/>
        <v>0</v>
      </c>
      <c r="O20" s="83">
        <f t="shared" si="4"/>
        <v>0</v>
      </c>
    </row>
    <row r="21" spans="2:15" ht="15.75" thickTop="1" x14ac:dyDescent="0.25">
      <c r="B21" s="51" t="s">
        <v>2</v>
      </c>
      <c r="C21" s="51"/>
      <c r="D21" s="87">
        <f>D19*D20</f>
        <v>8.4000000000000005E-2</v>
      </c>
    </row>
    <row r="22" spans="2:15" ht="15.75" thickBot="1" x14ac:dyDescent="0.3">
      <c r="B22" s="85" t="s">
        <v>56</v>
      </c>
      <c r="C22" s="85"/>
      <c r="D22" s="88">
        <v>7.6799999999999993E-2</v>
      </c>
      <c r="G22" s="33" t="s">
        <v>55</v>
      </c>
      <c r="H22" s="89" t="str">
        <f>IF(H20&gt;50000,"Sim","Não")</f>
        <v>Não</v>
      </c>
      <c r="I22" s="89" t="str">
        <f t="shared" ref="I22:O22" si="5">IF(I20&gt;50000,"Sim","Não")</f>
        <v>Não</v>
      </c>
      <c r="J22" s="89" t="str">
        <f t="shared" si="5"/>
        <v>Não</v>
      </c>
      <c r="K22" s="89" t="str">
        <f t="shared" si="5"/>
        <v>Não</v>
      </c>
      <c r="L22" s="89" t="str">
        <f t="shared" si="5"/>
        <v>Não</v>
      </c>
      <c r="M22" s="89" t="str">
        <f t="shared" si="5"/>
        <v>Não</v>
      </c>
      <c r="N22" s="89" t="str">
        <f t="shared" si="5"/>
        <v>Não</v>
      </c>
      <c r="O22" s="89" t="str">
        <f t="shared" si="5"/>
        <v>Não</v>
      </c>
    </row>
    <row r="23" spans="2:15" ht="15.75" thickTop="1" x14ac:dyDescent="0.25">
      <c r="B23" s="51" t="s">
        <v>57</v>
      </c>
      <c r="C23" s="51"/>
      <c r="D23" s="90">
        <v>0.10879999999999999</v>
      </c>
    </row>
    <row r="24" spans="2:15" x14ac:dyDescent="0.25">
      <c r="G24" s="24" t="s">
        <v>36</v>
      </c>
      <c r="H24" s="24" t="s">
        <v>37</v>
      </c>
      <c r="I24" s="24" t="s">
        <v>38</v>
      </c>
      <c r="J24" s="24" t="s">
        <v>31</v>
      </c>
      <c r="K24" s="24" t="s">
        <v>39</v>
      </c>
    </row>
    <row r="25" spans="2:15" x14ac:dyDescent="0.25">
      <c r="B25" s="10" t="s">
        <v>61</v>
      </c>
      <c r="G25" s="66">
        <v>2026</v>
      </c>
      <c r="H25" s="67">
        <v>1E-3</v>
      </c>
      <c r="I25" s="67">
        <v>8.9999999999999993E-3</v>
      </c>
      <c r="J25" s="67">
        <f>H25+I25</f>
        <v>9.9999999999999985E-3</v>
      </c>
      <c r="K25" s="68">
        <f>J25</f>
        <v>9.9999999999999985E-3</v>
      </c>
    </row>
    <row r="26" spans="2:15" x14ac:dyDescent="0.25">
      <c r="B26" s="91" t="s">
        <v>58</v>
      </c>
      <c r="C26" s="91" t="s">
        <v>59</v>
      </c>
      <c r="D26" s="91" t="s">
        <v>60</v>
      </c>
      <c r="G26" s="70">
        <v>2027</v>
      </c>
      <c r="H26" s="71">
        <v>1E-3</v>
      </c>
      <c r="I26" s="71">
        <v>9.2999999999999999E-2</v>
      </c>
      <c r="J26" s="72">
        <f>H26+I26</f>
        <v>9.4E-2</v>
      </c>
      <c r="K26" s="73">
        <f>(30%*I26)+H26</f>
        <v>2.8899999999999999E-2</v>
      </c>
    </row>
    <row r="27" spans="2:15" x14ac:dyDescent="0.25">
      <c r="B27" s="92">
        <f>D14</f>
        <v>0</v>
      </c>
      <c r="C27" s="93">
        <f>IF(B27&lt;600000.01,0,IF(B27&gt;1200000,10%,((B27-600000)/600000)/10))</f>
        <v>0</v>
      </c>
      <c r="D27" s="92">
        <f>B27*C27</f>
        <v>0</v>
      </c>
      <c r="G27" s="70">
        <v>2028</v>
      </c>
      <c r="H27" s="71">
        <v>1E-3</v>
      </c>
      <c r="I27" s="71">
        <v>9.2999999999999999E-2</v>
      </c>
      <c r="J27" s="72">
        <f t="shared" ref="J27:J32" si="6">H27+I27</f>
        <v>9.4E-2</v>
      </c>
      <c r="K27" s="73">
        <f>(30%*I26)+H26</f>
        <v>2.8899999999999999E-2</v>
      </c>
    </row>
    <row r="28" spans="2:15" x14ac:dyDescent="0.25">
      <c r="G28" s="70">
        <v>2029</v>
      </c>
      <c r="H28" s="72">
        <v>1.8700000000000001E-2</v>
      </c>
      <c r="I28" s="71">
        <v>9.2999999999999999E-2</v>
      </c>
      <c r="J28" s="72">
        <f t="shared" si="6"/>
        <v>0.11169999999999999</v>
      </c>
      <c r="K28" s="73">
        <f t="shared" ref="K28:K31" si="7">30%*J28</f>
        <v>3.3509999999999998E-2</v>
      </c>
    </row>
    <row r="29" spans="2:15" x14ac:dyDescent="0.25">
      <c r="G29" s="70">
        <v>2030</v>
      </c>
      <c r="H29" s="72">
        <v>3.7400000000000003E-2</v>
      </c>
      <c r="I29" s="71">
        <v>9.2999999999999999E-2</v>
      </c>
      <c r="J29" s="72">
        <f t="shared" si="6"/>
        <v>0.13040000000000002</v>
      </c>
      <c r="K29" s="73">
        <f t="shared" si="7"/>
        <v>3.9120000000000002E-2</v>
      </c>
    </row>
    <row r="30" spans="2:15" x14ac:dyDescent="0.25">
      <c r="E30" s="69"/>
      <c r="G30" s="70">
        <v>2031</v>
      </c>
      <c r="H30" s="72">
        <v>5.6099999999999997E-2</v>
      </c>
      <c r="I30" s="71">
        <v>9.2999999999999999E-2</v>
      </c>
      <c r="J30" s="72">
        <f t="shared" si="6"/>
        <v>0.14910000000000001</v>
      </c>
      <c r="K30" s="73">
        <f t="shared" si="7"/>
        <v>4.4729999999999999E-2</v>
      </c>
    </row>
    <row r="31" spans="2:15" x14ac:dyDescent="0.25">
      <c r="E31" s="69"/>
      <c r="G31" s="70">
        <v>2032</v>
      </c>
      <c r="H31" s="72">
        <v>7.4800000000000005E-2</v>
      </c>
      <c r="I31" s="71">
        <v>9.2999999999999999E-2</v>
      </c>
      <c r="J31" s="72">
        <f t="shared" si="6"/>
        <v>0.1678</v>
      </c>
      <c r="K31" s="73">
        <f t="shared" si="7"/>
        <v>5.0340000000000003E-2</v>
      </c>
    </row>
    <row r="32" spans="2:15" x14ac:dyDescent="0.25">
      <c r="E32" s="69"/>
      <c r="G32" s="76">
        <v>2033</v>
      </c>
      <c r="H32" s="77">
        <v>0.187</v>
      </c>
      <c r="I32" s="77">
        <v>9.2999999999999999E-2</v>
      </c>
      <c r="J32" s="78">
        <f t="shared" si="6"/>
        <v>0.28000000000000003</v>
      </c>
      <c r="K32" s="79">
        <f>30%*J32</f>
        <v>8.4000000000000005E-2</v>
      </c>
    </row>
    <row r="33" spans="2:5" x14ac:dyDescent="0.25">
      <c r="E33" s="69"/>
    </row>
    <row r="34" spans="2:5" x14ac:dyDescent="0.25">
      <c r="B34" s="94"/>
      <c r="E34" s="69"/>
    </row>
    <row r="35" spans="2:5" x14ac:dyDescent="0.25">
      <c r="E35" s="69"/>
    </row>
    <row r="36" spans="2:5" x14ac:dyDescent="0.25">
      <c r="B36" s="94"/>
      <c r="E36" s="69"/>
    </row>
    <row r="37" spans="2:5" x14ac:dyDescent="0.25">
      <c r="E37" s="69"/>
    </row>
    <row r="38" spans="2:5" x14ac:dyDescent="0.25">
      <c r="E38" s="69"/>
    </row>
    <row r="39" spans="2:5" x14ac:dyDescent="0.25">
      <c r="E39" s="80"/>
    </row>
    <row r="40" spans="2:5" x14ac:dyDescent="0.25">
      <c r="E40" s="81"/>
    </row>
    <row r="41" spans="2:5" x14ac:dyDescent="0.25">
      <c r="E41" s="81"/>
    </row>
    <row r="42" spans="2:5" x14ac:dyDescent="0.25">
      <c r="D42" s="35"/>
      <c r="E42" s="63"/>
    </row>
    <row r="43" spans="2:5" x14ac:dyDescent="0.25">
      <c r="D43" s="35"/>
    </row>
  </sheetData>
  <sheetProtection algorithmName="SHA-512" hashValue="Ik4//VgXuOtJcm4+fXh9/A2pia7P5eVGqzumft+nIbYhK8kL2FhkMl9LSdRVeqjw6FS4DetgR5fMagGKT/cxeg==" saltValue="IcZtdL7XaXOY++tZ48gwJg==" spinCount="100000" sheet="1" formatCells="0" formatColumns="0" formatRows="0" insertColumns="0" insertRows="0" insertHyperlinks="0" deleteColumns="0" deleteRows="0" sort="0" autoFilter="0" pivotTables="0"/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B094C13-E34F-4EB3-80A5-C5637263F043}">
          <x14:formula1>
            <xm:f>'Aba de Apoio'!$B$5:$B$55</xm:f>
          </x14:formula1>
          <xm:sqref>D12</xm:sqref>
        </x14:dataValidation>
        <x14:dataValidation type="list" allowBlank="1" showInputMessage="1" showErrorMessage="1" xr:uid="{9B00B43D-A9BB-4858-AECD-11A8536F5FEE}">
          <x14:formula1>
            <xm:f>'Aba de Apoio'!$D$10:$D$12</xm:f>
          </x14:formula1>
          <xm:sqref>D19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23B30-03CE-4BBF-A853-A22B21D1CC1F}">
  <dimension ref="A1:BN55"/>
  <sheetViews>
    <sheetView showGridLines="0" workbookViewId="0">
      <selection activeCell="A7" sqref="A7"/>
    </sheetView>
  </sheetViews>
  <sheetFormatPr defaultRowHeight="15" x14ac:dyDescent="0.25"/>
  <cols>
    <col min="1" max="1" width="3.7109375" customWidth="1"/>
    <col min="2" max="2" width="33.28515625" bestFit="1" customWidth="1"/>
    <col min="4" max="4" width="18.28515625" bestFit="1" customWidth="1"/>
    <col min="5" max="5" width="14.28515625" bestFit="1" customWidth="1"/>
  </cols>
  <sheetData>
    <row r="1" spans="1:66" ht="25.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BD1" s="2"/>
      <c r="BE1" s="2"/>
      <c r="BN1" s="2"/>
    </row>
    <row r="2" spans="1:66" s="4" customFormat="1" ht="0.95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BD2" s="5"/>
      <c r="BE2" s="5"/>
      <c r="BN2" s="5"/>
    </row>
    <row r="3" spans="1:66" x14ac:dyDescent="0.25">
      <c r="AS3" s="6"/>
      <c r="AT3" s="6"/>
      <c r="AU3" s="6"/>
      <c r="AV3" s="6"/>
      <c r="AW3" s="6"/>
      <c r="BD3" s="2"/>
      <c r="BE3" s="2"/>
      <c r="BN3" s="2"/>
    </row>
    <row r="4" spans="1:66" x14ac:dyDescent="0.25">
      <c r="B4" s="6" t="s">
        <v>21</v>
      </c>
      <c r="D4" s="96" t="s">
        <v>22</v>
      </c>
      <c r="E4" s="96"/>
    </row>
    <row r="5" spans="1:66" x14ac:dyDescent="0.25">
      <c r="B5" s="7">
        <v>0</v>
      </c>
      <c r="D5" t="s">
        <v>25</v>
      </c>
      <c r="E5">
        <v>3</v>
      </c>
    </row>
    <row r="6" spans="1:66" x14ac:dyDescent="0.25">
      <c r="B6" s="7">
        <v>1</v>
      </c>
      <c r="D6" t="s">
        <v>44</v>
      </c>
      <c r="E6" s="2">
        <v>240000</v>
      </c>
    </row>
    <row r="7" spans="1:66" x14ac:dyDescent="0.25">
      <c r="B7" s="7">
        <v>2</v>
      </c>
      <c r="D7" t="s">
        <v>45</v>
      </c>
      <c r="E7" s="2">
        <v>288000</v>
      </c>
    </row>
    <row r="8" spans="1:66" x14ac:dyDescent="0.25">
      <c r="B8" s="7">
        <v>3</v>
      </c>
    </row>
    <row r="9" spans="1:66" x14ac:dyDescent="0.25">
      <c r="B9" s="7">
        <v>4</v>
      </c>
      <c r="D9" s="6" t="s">
        <v>23</v>
      </c>
    </row>
    <row r="10" spans="1:66" x14ac:dyDescent="0.25">
      <c r="B10" s="7">
        <v>5</v>
      </c>
      <c r="D10" s="8">
        <v>0.26500000000000001</v>
      </c>
    </row>
    <row r="11" spans="1:66" x14ac:dyDescent="0.25">
      <c r="B11" s="7">
        <v>6</v>
      </c>
      <c r="D11" s="9">
        <v>0.28000000000000003</v>
      </c>
    </row>
    <row r="12" spans="1:66" x14ac:dyDescent="0.25">
      <c r="B12" s="7">
        <v>7</v>
      </c>
      <c r="D12" s="9">
        <v>0.3</v>
      </c>
    </row>
    <row r="13" spans="1:66" x14ac:dyDescent="0.25">
      <c r="B13" s="7">
        <v>8</v>
      </c>
    </row>
    <row r="14" spans="1:66" x14ac:dyDescent="0.25">
      <c r="B14" s="7">
        <v>9</v>
      </c>
      <c r="D14" s="7"/>
    </row>
    <row r="15" spans="1:66" x14ac:dyDescent="0.25">
      <c r="B15" s="7">
        <v>10</v>
      </c>
      <c r="D15" s="7"/>
    </row>
    <row r="16" spans="1:66" x14ac:dyDescent="0.25">
      <c r="B16" s="7">
        <v>11</v>
      </c>
      <c r="D16" s="7"/>
    </row>
    <row r="17" spans="2:4" x14ac:dyDescent="0.25">
      <c r="B17" s="7">
        <v>12</v>
      </c>
      <c r="D17" s="7"/>
    </row>
    <row r="18" spans="2:4" x14ac:dyDescent="0.25">
      <c r="B18" s="7">
        <f>B17+1</f>
        <v>13</v>
      </c>
      <c r="D18" s="7"/>
    </row>
    <row r="19" spans="2:4" x14ac:dyDescent="0.25">
      <c r="B19" s="7">
        <f t="shared" ref="B19:B55" si="0">B18+1</f>
        <v>14</v>
      </c>
      <c r="D19" s="7"/>
    </row>
    <row r="20" spans="2:4" x14ac:dyDescent="0.25">
      <c r="B20" s="7">
        <f t="shared" si="0"/>
        <v>15</v>
      </c>
      <c r="D20" s="7"/>
    </row>
    <row r="21" spans="2:4" x14ac:dyDescent="0.25">
      <c r="B21" s="7">
        <f t="shared" si="0"/>
        <v>16</v>
      </c>
      <c r="D21" s="7"/>
    </row>
    <row r="22" spans="2:4" x14ac:dyDescent="0.25">
      <c r="B22" s="7">
        <f t="shared" si="0"/>
        <v>17</v>
      </c>
    </row>
    <row r="23" spans="2:4" x14ac:dyDescent="0.25">
      <c r="B23" s="7">
        <f t="shared" si="0"/>
        <v>18</v>
      </c>
    </row>
    <row r="24" spans="2:4" x14ac:dyDescent="0.25">
      <c r="B24" s="7">
        <f t="shared" si="0"/>
        <v>19</v>
      </c>
    </row>
    <row r="25" spans="2:4" x14ac:dyDescent="0.25">
      <c r="B25" s="7">
        <f t="shared" si="0"/>
        <v>20</v>
      </c>
    </row>
    <row r="26" spans="2:4" x14ac:dyDescent="0.25">
      <c r="B26" s="7">
        <f t="shared" si="0"/>
        <v>21</v>
      </c>
    </row>
    <row r="27" spans="2:4" x14ac:dyDescent="0.25">
      <c r="B27" s="7">
        <f t="shared" si="0"/>
        <v>22</v>
      </c>
    </row>
    <row r="28" spans="2:4" x14ac:dyDescent="0.25">
      <c r="B28" s="7">
        <f t="shared" si="0"/>
        <v>23</v>
      </c>
    </row>
    <row r="29" spans="2:4" x14ac:dyDescent="0.25">
      <c r="B29" s="7">
        <f t="shared" si="0"/>
        <v>24</v>
      </c>
    </row>
    <row r="30" spans="2:4" x14ac:dyDescent="0.25">
      <c r="B30" s="7">
        <f t="shared" si="0"/>
        <v>25</v>
      </c>
    </row>
    <row r="31" spans="2:4" x14ac:dyDescent="0.25">
      <c r="B31" s="7">
        <f t="shared" si="0"/>
        <v>26</v>
      </c>
    </row>
    <row r="32" spans="2:4" x14ac:dyDescent="0.25">
      <c r="B32" s="7">
        <f t="shared" si="0"/>
        <v>27</v>
      </c>
    </row>
    <row r="33" spans="2:2" x14ac:dyDescent="0.25">
      <c r="B33" s="7">
        <f t="shared" si="0"/>
        <v>28</v>
      </c>
    </row>
    <row r="34" spans="2:2" x14ac:dyDescent="0.25">
      <c r="B34" s="7">
        <f t="shared" si="0"/>
        <v>29</v>
      </c>
    </row>
    <row r="35" spans="2:2" x14ac:dyDescent="0.25">
      <c r="B35" s="7">
        <f t="shared" si="0"/>
        <v>30</v>
      </c>
    </row>
    <row r="36" spans="2:2" x14ac:dyDescent="0.25">
      <c r="B36" s="7">
        <f t="shared" si="0"/>
        <v>31</v>
      </c>
    </row>
    <row r="37" spans="2:2" x14ac:dyDescent="0.25">
      <c r="B37" s="7">
        <f t="shared" si="0"/>
        <v>32</v>
      </c>
    </row>
    <row r="38" spans="2:2" x14ac:dyDescent="0.25">
      <c r="B38" s="7">
        <f t="shared" si="0"/>
        <v>33</v>
      </c>
    </row>
    <row r="39" spans="2:2" x14ac:dyDescent="0.25">
      <c r="B39" s="7">
        <f t="shared" si="0"/>
        <v>34</v>
      </c>
    </row>
    <row r="40" spans="2:2" x14ac:dyDescent="0.25">
      <c r="B40" s="7">
        <f t="shared" si="0"/>
        <v>35</v>
      </c>
    </row>
    <row r="41" spans="2:2" x14ac:dyDescent="0.25">
      <c r="B41" s="7">
        <f t="shared" si="0"/>
        <v>36</v>
      </c>
    </row>
    <row r="42" spans="2:2" x14ac:dyDescent="0.25">
      <c r="B42" s="7">
        <f t="shared" si="0"/>
        <v>37</v>
      </c>
    </row>
    <row r="43" spans="2:2" x14ac:dyDescent="0.25">
      <c r="B43" s="7">
        <f t="shared" si="0"/>
        <v>38</v>
      </c>
    </row>
    <row r="44" spans="2:2" x14ac:dyDescent="0.25">
      <c r="B44" s="7">
        <f t="shared" si="0"/>
        <v>39</v>
      </c>
    </row>
    <row r="45" spans="2:2" x14ac:dyDescent="0.25">
      <c r="B45" s="7">
        <f t="shared" si="0"/>
        <v>40</v>
      </c>
    </row>
    <row r="46" spans="2:2" x14ac:dyDescent="0.25">
      <c r="B46" s="7">
        <f t="shared" si="0"/>
        <v>41</v>
      </c>
    </row>
    <row r="47" spans="2:2" x14ac:dyDescent="0.25">
      <c r="B47" s="7">
        <f t="shared" si="0"/>
        <v>42</v>
      </c>
    </row>
    <row r="48" spans="2:2" x14ac:dyDescent="0.25">
      <c r="B48" s="7">
        <f t="shared" si="0"/>
        <v>43</v>
      </c>
    </row>
    <row r="49" spans="2:2" x14ac:dyDescent="0.25">
      <c r="B49" s="7">
        <f t="shared" si="0"/>
        <v>44</v>
      </c>
    </row>
    <row r="50" spans="2:2" x14ac:dyDescent="0.25">
      <c r="B50" s="7">
        <f t="shared" si="0"/>
        <v>45</v>
      </c>
    </row>
    <row r="51" spans="2:2" x14ac:dyDescent="0.25">
      <c r="B51" s="7">
        <f t="shared" si="0"/>
        <v>46</v>
      </c>
    </row>
    <row r="52" spans="2:2" x14ac:dyDescent="0.25">
      <c r="B52" s="7">
        <f t="shared" si="0"/>
        <v>47</v>
      </c>
    </row>
    <row r="53" spans="2:2" x14ac:dyDescent="0.25">
      <c r="B53" s="7">
        <f t="shared" si="0"/>
        <v>48</v>
      </c>
    </row>
    <row r="54" spans="2:2" x14ac:dyDescent="0.25">
      <c r="B54" s="7">
        <f t="shared" si="0"/>
        <v>49</v>
      </c>
    </row>
    <row r="55" spans="2:2" x14ac:dyDescent="0.25">
      <c r="B55" s="7">
        <f t="shared" si="0"/>
        <v>50</v>
      </c>
    </row>
  </sheetData>
  <mergeCells count="1">
    <mergeCell ref="D4:E4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SIMULADOR</vt:lpstr>
      <vt:lpstr>Pessoa Física</vt:lpstr>
      <vt:lpstr>Pessoa Jurídica</vt:lpstr>
      <vt:lpstr>Aba de Apoio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Silva</dc:creator>
  <cp:lastModifiedBy>Elisa Silva</cp:lastModifiedBy>
  <dcterms:created xsi:type="dcterms:W3CDTF">2025-10-15T13:43:12Z</dcterms:created>
  <dcterms:modified xsi:type="dcterms:W3CDTF">2025-10-31T19:49:02Z</dcterms:modified>
</cp:coreProperties>
</file>